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J:\opo\k-schijf\Team bekostiging\E. Overig\GOAB\"/>
    </mc:Choice>
  </mc:AlternateContent>
  <xr:revisionPtr revIDLastSave="0" documentId="13_ncr:1_{F522ED37-FE7A-4B10-8D35-2FE68DC89D21}" xr6:coauthVersionLast="47" xr6:coauthVersionMax="47" xr10:uidLastSave="{00000000-0000-0000-0000-000000000000}"/>
  <bookViews>
    <workbookView xWindow="25800" yWindow="0" windowWidth="25800" windowHeight="21000" tabRatio="714" xr2:uid="{00000000-000D-0000-FFFF-FFFF00000000}"/>
  </bookViews>
  <sheets>
    <sheet name="Tabel goab.eu" sheetId="45" r:id="rId1"/>
    <sheet name="Berekening 2024 def." sheetId="27" r:id="rId2"/>
    <sheet name="Ascores 2024 definitief" sheetId="46" r:id="rId3"/>
    <sheet name="Berekening 2025 voorlopig" sheetId="47" r:id="rId4"/>
    <sheet name="Ascores 2025 voorlopig" sheetId="48" r:id="rId5"/>
  </sheets>
  <externalReferences>
    <externalReference r:id="rId6"/>
  </externalReferences>
  <definedNames>
    <definedName name="_xlnm._FilterDatabase" localSheetId="1" hidden="1">'Berekening 2024 def.'!$A$18:$K$360</definedName>
    <definedName name="_xlnm._FilterDatabase" localSheetId="3" hidden="1">'Berekening 2025 voorlopig'!$A$18:$K$360</definedName>
    <definedName name="_xlnm._FilterDatabase" localSheetId="0" hidden="1">'Tabel goab.eu'!$A$4:$C$346</definedName>
    <definedName name="_xlnm.Print_Area" localSheetId="1">'Berekening 2024 def.'!$A$15:$E$362</definedName>
    <definedName name="_xlnm.Print_Area" localSheetId="3">'Berekening 2025 voorlopig'!$A$15:$E$361</definedName>
  </definedNames>
  <calcPr calcId="191029"/>
  <customWorkbookViews>
    <customWorkbookView name="karin hagoort - Persoonlijke weergave" guid="{ED90FA0F-A39E-42DD-ADD4-5A3CD3908E99}" mergeInterval="0" personalView="1" maximized="1" windowWidth="1276" windowHeight="72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4" i="47" l="1"/>
  <c r="F19" i="27"/>
  <c r="H19" i="27"/>
  <c r="L20" i="27"/>
  <c r="L21" i="27"/>
  <c r="L22" i="27"/>
  <c r="L23" i="27"/>
  <c r="L24" i="27"/>
  <c r="L25" i="27"/>
  <c r="L26" i="27"/>
  <c r="L27" i="27"/>
  <c r="L28" i="27"/>
  <c r="L29" i="27"/>
  <c r="L30" i="27"/>
  <c r="L31" i="27"/>
  <c r="L32" i="27"/>
  <c r="L33" i="27"/>
  <c r="L34" i="27"/>
  <c r="L35" i="27"/>
  <c r="L36" i="27"/>
  <c r="L37" i="27"/>
  <c r="L38" i="27"/>
  <c r="L39" i="27"/>
  <c r="L40" i="27"/>
  <c r="L41" i="27"/>
  <c r="L42" i="27"/>
  <c r="L44" i="27"/>
  <c r="L45" i="27"/>
  <c r="L46" i="27"/>
  <c r="L47" i="27"/>
  <c r="L48" i="27"/>
  <c r="L49" i="27"/>
  <c r="L50" i="27"/>
  <c r="L51" i="27"/>
  <c r="L52" i="27"/>
  <c r="L53" i="27"/>
  <c r="L54" i="27"/>
  <c r="L55" i="27"/>
  <c r="L56" i="27"/>
  <c r="L57" i="27"/>
  <c r="L58" i="27"/>
  <c r="L59" i="27"/>
  <c r="L60" i="27"/>
  <c r="L61" i="27"/>
  <c r="L62" i="27"/>
  <c r="L63" i="27"/>
  <c r="L64" i="27"/>
  <c r="L65" i="27"/>
  <c r="L66" i="27"/>
  <c r="L67" i="27"/>
  <c r="L68" i="27"/>
  <c r="L69" i="27"/>
  <c r="L70" i="27"/>
  <c r="L71" i="27"/>
  <c r="L72" i="27"/>
  <c r="L73" i="27"/>
  <c r="L74" i="27"/>
  <c r="L75" i="27"/>
  <c r="L76" i="27"/>
  <c r="L77" i="27"/>
  <c r="L78" i="27"/>
  <c r="L79" i="27"/>
  <c r="L80" i="27"/>
  <c r="L81" i="27"/>
  <c r="L82" i="27"/>
  <c r="L83" i="27"/>
  <c r="L84" i="27"/>
  <c r="L85" i="27"/>
  <c r="L86" i="27"/>
  <c r="L87" i="27"/>
  <c r="L88" i="27"/>
  <c r="L89" i="27"/>
  <c r="L90" i="27"/>
  <c r="L91" i="27"/>
  <c r="L92" i="27"/>
  <c r="L93" i="27"/>
  <c r="L94" i="27"/>
  <c r="L95" i="27"/>
  <c r="L96" i="27"/>
  <c r="L97" i="27"/>
  <c r="L98" i="27"/>
  <c r="L99" i="27"/>
  <c r="L100" i="27"/>
  <c r="L101" i="27"/>
  <c r="L102" i="27"/>
  <c r="L103" i="27"/>
  <c r="L104" i="27"/>
  <c r="L105" i="27"/>
  <c r="L106" i="27"/>
  <c r="L107" i="27"/>
  <c r="L108" i="27"/>
  <c r="L109" i="27"/>
  <c r="L110" i="27"/>
  <c r="L111" i="27"/>
  <c r="L112" i="27"/>
  <c r="L113" i="27"/>
  <c r="L114" i="27"/>
  <c r="L115" i="27"/>
  <c r="L116" i="27"/>
  <c r="L117" i="27"/>
  <c r="L118" i="27"/>
  <c r="L119" i="27"/>
  <c r="L120" i="27"/>
  <c r="L121" i="27"/>
  <c r="L122" i="27"/>
  <c r="L123" i="27"/>
  <c r="L124" i="27"/>
  <c r="L125" i="27"/>
  <c r="L126" i="27"/>
  <c r="L127" i="27"/>
  <c r="L128" i="27"/>
  <c r="L129" i="27"/>
  <c r="L130" i="27"/>
  <c r="L131" i="27"/>
  <c r="L132" i="27"/>
  <c r="L133" i="27"/>
  <c r="L134" i="27"/>
  <c r="L135" i="27"/>
  <c r="L136" i="27"/>
  <c r="L137" i="27"/>
  <c r="L138" i="27"/>
  <c r="L139" i="27"/>
  <c r="L140" i="27"/>
  <c r="L141" i="27"/>
  <c r="L142" i="27"/>
  <c r="L143" i="27"/>
  <c r="L144" i="27"/>
  <c r="L145" i="27"/>
  <c r="L146" i="27"/>
  <c r="L148" i="27"/>
  <c r="L149" i="27"/>
  <c r="L150" i="27"/>
  <c r="L151" i="27"/>
  <c r="L152" i="27"/>
  <c r="L153" i="27"/>
  <c r="L154" i="27"/>
  <c r="L155" i="27"/>
  <c r="L156" i="27"/>
  <c r="L157" i="27"/>
  <c r="L158" i="27"/>
  <c r="L159" i="27"/>
  <c r="L160" i="27"/>
  <c r="L161" i="27"/>
  <c r="L162" i="27"/>
  <c r="L163" i="27"/>
  <c r="L164" i="27"/>
  <c r="L165" i="27"/>
  <c r="L166" i="27"/>
  <c r="L167" i="27"/>
  <c r="L168" i="27"/>
  <c r="L169" i="27"/>
  <c r="L170" i="27"/>
  <c r="L171" i="27"/>
  <c r="L172" i="27"/>
  <c r="L173" i="27"/>
  <c r="L174" i="27"/>
  <c r="L175" i="27"/>
  <c r="L176" i="27"/>
  <c r="L177" i="27"/>
  <c r="L179" i="27"/>
  <c r="L180" i="27"/>
  <c r="L181" i="27"/>
  <c r="L182" i="27"/>
  <c r="L183" i="27"/>
  <c r="L184" i="27"/>
  <c r="L185" i="27"/>
  <c r="L186" i="27"/>
  <c r="L187" i="27"/>
  <c r="L188" i="27"/>
  <c r="L189" i="27"/>
  <c r="L190" i="27"/>
  <c r="L191" i="27"/>
  <c r="L192" i="27"/>
  <c r="L193" i="27"/>
  <c r="L194" i="27"/>
  <c r="L195" i="27"/>
  <c r="L196" i="27"/>
  <c r="L197" i="27"/>
  <c r="L198" i="27"/>
  <c r="L199" i="27"/>
  <c r="L200" i="27"/>
  <c r="L202" i="27"/>
  <c r="L203" i="27"/>
  <c r="L204" i="27"/>
  <c r="L205" i="27"/>
  <c r="L206" i="27"/>
  <c r="L207" i="27"/>
  <c r="L208" i="27"/>
  <c r="L209" i="27"/>
  <c r="L210" i="27"/>
  <c r="L211" i="27"/>
  <c r="L212" i="27"/>
  <c r="L213" i="27"/>
  <c r="L214" i="27"/>
  <c r="L215" i="27"/>
  <c r="L216" i="27"/>
  <c r="L217" i="27"/>
  <c r="L218" i="27"/>
  <c r="L219" i="27"/>
  <c r="L220" i="27"/>
  <c r="L221" i="27"/>
  <c r="L222" i="27"/>
  <c r="L223" i="27"/>
  <c r="L224" i="27"/>
  <c r="L225" i="27"/>
  <c r="L226" i="27"/>
  <c r="L227" i="27"/>
  <c r="L228" i="27"/>
  <c r="L229" i="27"/>
  <c r="L230" i="27"/>
  <c r="L231" i="27"/>
  <c r="L232" i="27"/>
  <c r="L233" i="27"/>
  <c r="L234" i="27"/>
  <c r="L235" i="27"/>
  <c r="L236" i="27"/>
  <c r="L237" i="27"/>
  <c r="L238" i="27"/>
  <c r="L239" i="27"/>
  <c r="L240" i="27"/>
  <c r="L241" i="27"/>
  <c r="L242" i="27"/>
  <c r="L243" i="27"/>
  <c r="L244" i="27"/>
  <c r="L245" i="27"/>
  <c r="L246" i="27"/>
  <c r="L247" i="27"/>
  <c r="L248" i="27"/>
  <c r="L249" i="27"/>
  <c r="L250" i="27"/>
  <c r="L251" i="27"/>
  <c r="L252" i="27"/>
  <c r="L253" i="27"/>
  <c r="L254" i="27"/>
  <c r="L255" i="27"/>
  <c r="L256" i="27"/>
  <c r="L257" i="27"/>
  <c r="L259" i="27"/>
  <c r="L260" i="27"/>
  <c r="L261" i="27"/>
  <c r="L262" i="27"/>
  <c r="L263" i="27"/>
  <c r="L264" i="27"/>
  <c r="L265" i="27"/>
  <c r="L266" i="27"/>
  <c r="L267" i="27"/>
  <c r="L268" i="27"/>
  <c r="L269" i="27"/>
  <c r="L270" i="27"/>
  <c r="L271" i="27"/>
  <c r="L272" i="27"/>
  <c r="L273" i="27"/>
  <c r="L274" i="27"/>
  <c r="L275" i="27"/>
  <c r="L276" i="27"/>
  <c r="L277" i="27"/>
  <c r="L278" i="27"/>
  <c r="L279" i="27"/>
  <c r="L280" i="27"/>
  <c r="L281" i="27"/>
  <c r="L282" i="27"/>
  <c r="L283" i="27"/>
  <c r="L285" i="27"/>
  <c r="L286" i="27"/>
  <c r="L287" i="27"/>
  <c r="L288" i="27"/>
  <c r="L289" i="27"/>
  <c r="L290" i="27"/>
  <c r="L291" i="27"/>
  <c r="L292" i="27"/>
  <c r="L293" i="27"/>
  <c r="L294" i="27"/>
  <c r="L295" i="27"/>
  <c r="L296" i="27"/>
  <c r="L297" i="27"/>
  <c r="L298" i="27"/>
  <c r="L299" i="27"/>
  <c r="L300" i="27"/>
  <c r="L301" i="27"/>
  <c r="L302" i="27"/>
  <c r="L303" i="27"/>
  <c r="L304" i="27"/>
  <c r="L305" i="27"/>
  <c r="L306" i="27"/>
  <c r="L307" i="27"/>
  <c r="L308" i="27"/>
  <c r="L309" i="27"/>
  <c r="L310" i="27"/>
  <c r="L311" i="27"/>
  <c r="L312" i="27"/>
  <c r="L313" i="27"/>
  <c r="L314" i="27"/>
  <c r="L315" i="27"/>
  <c r="L316" i="27"/>
  <c r="L317" i="27"/>
  <c r="L318" i="27"/>
  <c r="L319" i="27"/>
  <c r="L320" i="27"/>
  <c r="L321" i="27"/>
  <c r="L322" i="27"/>
  <c r="L323" i="27"/>
  <c r="L324" i="27"/>
  <c r="L325" i="27"/>
  <c r="L326" i="27"/>
  <c r="L327" i="27"/>
  <c r="L328" i="27"/>
  <c r="L329" i="27"/>
  <c r="L330" i="27"/>
  <c r="L331" i="27"/>
  <c r="L332" i="27"/>
  <c r="L333" i="27"/>
  <c r="L334" i="27"/>
  <c r="L335" i="27"/>
  <c r="L336" i="27"/>
  <c r="L337" i="27"/>
  <c r="L338" i="27"/>
  <c r="L339" i="27"/>
  <c r="L340" i="27"/>
  <c r="L341" i="27"/>
  <c r="L342" i="27"/>
  <c r="L343" i="27"/>
  <c r="L344" i="27"/>
  <c r="L345" i="27"/>
  <c r="L346" i="27"/>
  <c r="L347" i="27"/>
  <c r="L348" i="27"/>
  <c r="L349" i="27"/>
  <c r="L350" i="27"/>
  <c r="L351" i="27"/>
  <c r="L352" i="27"/>
  <c r="L353" i="27"/>
  <c r="L354" i="27"/>
  <c r="L355" i="27"/>
  <c r="L356" i="27"/>
  <c r="L357" i="27"/>
  <c r="L358" i="27"/>
  <c r="L359" i="27"/>
  <c r="L360" i="27"/>
  <c r="L19" i="27"/>
  <c r="I19" i="27" l="1"/>
  <c r="I357" i="27"/>
  <c r="I355" i="27"/>
  <c r="I353" i="27"/>
  <c r="I351" i="27"/>
  <c r="I349" i="27"/>
  <c r="I347" i="27"/>
  <c r="I345" i="27"/>
  <c r="I343" i="27"/>
  <c r="I341" i="27"/>
  <c r="I339" i="27"/>
  <c r="I337" i="27"/>
  <c r="I335" i="27"/>
  <c r="I333" i="27"/>
  <c r="I331" i="27"/>
  <c r="I329" i="27"/>
  <c r="I327" i="27"/>
  <c r="I325" i="27"/>
  <c r="I323" i="27"/>
  <c r="I321" i="27"/>
  <c r="I317" i="27"/>
  <c r="I315" i="27"/>
  <c r="I314" i="27"/>
  <c r="I313" i="27"/>
  <c r="I312" i="27"/>
  <c r="I311" i="27"/>
  <c r="I310" i="27"/>
  <c r="I309" i="27"/>
  <c r="I308" i="27"/>
  <c r="I307" i="27"/>
  <c r="I306" i="27"/>
  <c r="I305" i="27"/>
  <c r="I304" i="27"/>
  <c r="I303" i="27"/>
  <c r="I302" i="27"/>
  <c r="I301" i="27"/>
  <c r="I299" i="27"/>
  <c r="I298" i="27"/>
  <c r="I297" i="27"/>
  <c r="I296" i="27"/>
  <c r="I295" i="27"/>
  <c r="I294" i="27"/>
  <c r="I293" i="27"/>
  <c r="I292" i="27"/>
  <c r="I291" i="27"/>
  <c r="I290" i="27"/>
  <c r="I289" i="27"/>
  <c r="I288" i="27"/>
  <c r="I287" i="27"/>
  <c r="I286" i="27"/>
  <c r="I285" i="27"/>
  <c r="I283" i="27"/>
  <c r="I282" i="27"/>
  <c r="I281" i="27"/>
  <c r="I280" i="27"/>
  <c r="I279" i="27"/>
  <c r="I278" i="27"/>
  <c r="I277" i="27"/>
  <c r="I276" i="27"/>
  <c r="I275" i="27"/>
  <c r="I274" i="27"/>
  <c r="I272" i="27"/>
  <c r="I271" i="27"/>
  <c r="I270" i="27"/>
  <c r="I269" i="27"/>
  <c r="I268" i="27"/>
  <c r="I267" i="27"/>
  <c r="I266" i="27"/>
  <c r="I265" i="27"/>
  <c r="I264" i="27"/>
  <c r="I263" i="27"/>
  <c r="I262" i="27"/>
  <c r="I261" i="27"/>
  <c r="I260" i="27"/>
  <c r="I259" i="27"/>
  <c r="I257" i="27"/>
  <c r="I256" i="27"/>
  <c r="I255" i="27"/>
  <c r="I254" i="27"/>
  <c r="I253" i="27"/>
  <c r="I252" i="27"/>
  <c r="I251" i="27"/>
  <c r="I250" i="27"/>
  <c r="I249" i="27"/>
  <c r="I248" i="27"/>
  <c r="I247" i="27"/>
  <c r="I246" i="27"/>
  <c r="I245" i="27"/>
  <c r="I244" i="27"/>
  <c r="I243" i="27"/>
  <c r="I242" i="27"/>
  <c r="I241" i="27"/>
  <c r="I240" i="27"/>
  <c r="I239" i="27"/>
  <c r="I238" i="27"/>
  <c r="I237" i="27"/>
  <c r="I236" i="27"/>
  <c r="I235" i="27"/>
  <c r="I234" i="27"/>
  <c r="I233" i="27"/>
  <c r="I232" i="27"/>
  <c r="I231" i="27"/>
  <c r="I230" i="27"/>
  <c r="I229" i="27"/>
  <c r="I228" i="27"/>
  <c r="I227" i="27"/>
  <c r="I226" i="27"/>
  <c r="I225" i="27"/>
  <c r="I224" i="27"/>
  <c r="I223" i="27"/>
  <c r="I222" i="27"/>
  <c r="I221" i="27"/>
  <c r="I220" i="27"/>
  <c r="I219" i="27"/>
  <c r="I218" i="27"/>
  <c r="I217" i="27"/>
  <c r="I216" i="27"/>
  <c r="I215" i="27"/>
  <c r="I214" i="27"/>
  <c r="I213" i="27"/>
  <c r="I212" i="27"/>
  <c r="I211" i="27"/>
  <c r="I210" i="27"/>
  <c r="I209" i="27"/>
  <c r="I208" i="27"/>
  <c r="I207" i="27"/>
  <c r="I206" i="27"/>
  <c r="I205" i="27"/>
  <c r="I204" i="27"/>
  <c r="I203" i="27"/>
  <c r="I202" i="27"/>
  <c r="I200" i="27"/>
  <c r="I199" i="27"/>
  <c r="I198" i="27"/>
  <c r="I197" i="27"/>
  <c r="I196" i="27"/>
  <c r="I195" i="27"/>
  <c r="I194" i="27"/>
  <c r="I193" i="27"/>
  <c r="I192" i="27"/>
  <c r="I191" i="27"/>
  <c r="I190" i="27"/>
  <c r="I189" i="27"/>
  <c r="I188" i="27"/>
  <c r="I187" i="27"/>
  <c r="I186" i="27"/>
  <c r="I185" i="27"/>
  <c r="I184" i="27"/>
  <c r="I183" i="27"/>
  <c r="I182" i="27"/>
  <c r="I181" i="27"/>
  <c r="I180" i="27"/>
  <c r="I179" i="27"/>
  <c r="I177" i="27"/>
  <c r="I176" i="27"/>
  <c r="I175" i="27"/>
  <c r="I174" i="27"/>
  <c r="I173" i="27"/>
  <c r="I172" i="27"/>
  <c r="I171" i="27"/>
  <c r="I170" i="27"/>
  <c r="I169" i="27"/>
  <c r="I168" i="27"/>
  <c r="I167" i="27"/>
  <c r="I166" i="27"/>
  <c r="I165" i="27"/>
  <c r="I164" i="27"/>
  <c r="I163" i="27"/>
  <c r="I162" i="27"/>
  <c r="I161" i="27"/>
  <c r="I160" i="27"/>
  <c r="I159" i="27"/>
  <c r="I158" i="27"/>
  <c r="I157" i="27"/>
  <c r="I156" i="27"/>
  <c r="I155" i="27"/>
  <c r="I154" i="27"/>
  <c r="I153" i="27"/>
  <c r="I152" i="27"/>
  <c r="I151" i="27"/>
  <c r="I150" i="27"/>
  <c r="I149" i="27"/>
  <c r="I148" i="27"/>
  <c r="I146" i="27"/>
  <c r="I145" i="27"/>
  <c r="I144" i="27"/>
  <c r="I143" i="27"/>
  <c r="I142" i="27"/>
  <c r="I141" i="27"/>
  <c r="I140" i="27"/>
  <c r="I139" i="27"/>
  <c r="I138" i="27"/>
  <c r="I137" i="27"/>
  <c r="I136" i="27"/>
  <c r="I135" i="27"/>
  <c r="I134" i="27"/>
  <c r="I133" i="27"/>
  <c r="I132" i="27"/>
  <c r="I131" i="27"/>
  <c r="I130" i="27"/>
  <c r="I129" i="27"/>
  <c r="I128" i="27"/>
  <c r="I127" i="27"/>
  <c r="I126" i="27"/>
  <c r="I125" i="27"/>
  <c r="I123" i="27"/>
  <c r="I122" i="27"/>
  <c r="I121" i="27"/>
  <c r="I119" i="27"/>
  <c r="I118" i="27"/>
  <c r="I117" i="27"/>
  <c r="I115" i="27"/>
  <c r="I114" i="27"/>
  <c r="I113" i="27"/>
  <c r="I111" i="27"/>
  <c r="I110" i="27"/>
  <c r="I109" i="27"/>
  <c r="I107" i="27"/>
  <c r="I106" i="27"/>
  <c r="I105" i="27"/>
  <c r="I104" i="27"/>
  <c r="I103" i="27"/>
  <c r="I102" i="27"/>
  <c r="I101" i="27"/>
  <c r="I100" i="27"/>
  <c r="I99" i="27"/>
  <c r="I98" i="27"/>
  <c r="I97" i="27"/>
  <c r="I96" i="27"/>
  <c r="I95" i="27"/>
  <c r="I94" i="27"/>
  <c r="I93" i="27"/>
  <c r="I92" i="27"/>
  <c r="I91" i="27"/>
  <c r="I90" i="27"/>
  <c r="I89" i="27"/>
  <c r="I88" i="27"/>
  <c r="I87" i="27"/>
  <c r="I86" i="27"/>
  <c r="I84" i="27"/>
  <c r="I82" i="27"/>
  <c r="I80" i="27"/>
  <c r="I78" i="27"/>
  <c r="I76" i="27"/>
  <c r="I74" i="27"/>
  <c r="I72" i="27"/>
  <c r="I70" i="27"/>
  <c r="I68" i="27"/>
  <c r="I66" i="27"/>
  <c r="I64" i="27"/>
  <c r="I62" i="27"/>
  <c r="I60" i="27"/>
  <c r="I58" i="27"/>
  <c r="I56" i="27"/>
  <c r="I54" i="27"/>
  <c r="I52" i="27"/>
  <c r="I50" i="27"/>
  <c r="I48" i="27"/>
  <c r="I46" i="27"/>
  <c r="I44" i="27"/>
  <c r="I42" i="27"/>
  <c r="I40" i="27"/>
  <c r="I38" i="27"/>
  <c r="I36" i="27"/>
  <c r="I32" i="27"/>
  <c r="I30" i="27"/>
  <c r="I28" i="27"/>
  <c r="I26" i="27"/>
  <c r="I24" i="27"/>
  <c r="I273" i="27"/>
  <c r="I124" i="27"/>
  <c r="I120" i="27"/>
  <c r="I116" i="27"/>
  <c r="I112" i="27"/>
  <c r="I108" i="27"/>
  <c r="I318" i="27" l="1"/>
  <c r="I319" i="27"/>
  <c r="I359" i="27"/>
  <c r="I34" i="27"/>
  <c r="I22" i="27"/>
  <c r="I334" i="27"/>
  <c r="I336" i="27"/>
  <c r="I330" i="27"/>
  <c r="I332" i="27"/>
  <c r="I21" i="27"/>
  <c r="I23" i="27"/>
  <c r="I25" i="27"/>
  <c r="I27" i="27"/>
  <c r="I33" i="27"/>
  <c r="I35" i="27"/>
  <c r="I37" i="27"/>
  <c r="I39" i="27"/>
  <c r="I41" i="27"/>
  <c r="I45" i="27"/>
  <c r="I47" i="27"/>
  <c r="I49" i="27"/>
  <c r="I51" i="27"/>
  <c r="I53" i="27"/>
  <c r="I55" i="27"/>
  <c r="I57" i="27"/>
  <c r="I59" i="27"/>
  <c r="I61" i="27"/>
  <c r="I63" i="27"/>
  <c r="I65" i="27"/>
  <c r="I83" i="27" l="1"/>
  <c r="I79" i="27"/>
  <c r="I75" i="27"/>
  <c r="I71" i="27"/>
  <c r="I67" i="27"/>
  <c r="I31" i="27"/>
  <c r="I324" i="27"/>
  <c r="I340" i="27"/>
  <c r="I356" i="27"/>
  <c r="I322" i="27"/>
  <c r="I338" i="27"/>
  <c r="I354" i="27"/>
  <c r="I326" i="27"/>
  <c r="I358" i="27"/>
  <c r="I360" i="27"/>
  <c r="I344" i="27"/>
  <c r="I85" i="27"/>
  <c r="I81" i="27"/>
  <c r="I77" i="27"/>
  <c r="I73" i="27"/>
  <c r="I69" i="27"/>
  <c r="I316" i="27"/>
  <c r="I348" i="27"/>
  <c r="I300" i="27"/>
  <c r="I346" i="27"/>
  <c r="I320" i="27"/>
  <c r="I352" i="27"/>
  <c r="I342" i="27"/>
  <c r="I328" i="27"/>
  <c r="I350" i="27"/>
  <c r="I20" i="27"/>
  <c r="I29" i="27"/>
  <c r="B19" i="47" l="1"/>
  <c r="D19" i="27"/>
  <c r="E19" i="27" s="1"/>
  <c r="D20" i="27"/>
  <c r="B19" i="27"/>
  <c r="D19" i="47"/>
  <c r="D20" i="47" l="1"/>
  <c r="D21" i="47"/>
  <c r="D22" i="47"/>
  <c r="D23" i="47"/>
  <c r="D24" i="47"/>
  <c r="D25" i="47"/>
  <c r="D26" i="47"/>
  <c r="D27" i="47"/>
  <c r="E27" i="47" s="1"/>
  <c r="D28" i="47"/>
  <c r="D29" i="47"/>
  <c r="D30" i="47"/>
  <c r="D31" i="47"/>
  <c r="D32" i="47"/>
  <c r="D33" i="47"/>
  <c r="D34" i="47"/>
  <c r="D35" i="47"/>
  <c r="D36" i="47"/>
  <c r="D37" i="47"/>
  <c r="D38" i="47"/>
  <c r="D39" i="47"/>
  <c r="D40" i="47"/>
  <c r="D41" i="47"/>
  <c r="D42" i="47"/>
  <c r="D43" i="47"/>
  <c r="E43" i="47" s="1"/>
  <c r="D44" i="47"/>
  <c r="D45" i="47"/>
  <c r="D46" i="47"/>
  <c r="D47" i="47"/>
  <c r="D48" i="47"/>
  <c r="D49" i="47"/>
  <c r="D50" i="47"/>
  <c r="D51" i="47"/>
  <c r="D52" i="47"/>
  <c r="D53" i="47"/>
  <c r="D54" i="47"/>
  <c r="D55" i="47"/>
  <c r="D56" i="47"/>
  <c r="D57" i="47"/>
  <c r="D58" i="47"/>
  <c r="D59" i="47"/>
  <c r="E59" i="47" s="1"/>
  <c r="D60" i="47"/>
  <c r="D61" i="47"/>
  <c r="D62" i="47"/>
  <c r="D63" i="47"/>
  <c r="D64" i="47"/>
  <c r="D65" i="47"/>
  <c r="D66" i="47"/>
  <c r="D67" i="47"/>
  <c r="D68" i="47"/>
  <c r="D69" i="47"/>
  <c r="D70" i="47"/>
  <c r="D71" i="47"/>
  <c r="E71" i="47" s="1"/>
  <c r="D72" i="47"/>
  <c r="D73" i="47"/>
  <c r="D74" i="47"/>
  <c r="D75" i="47"/>
  <c r="E75" i="47" s="1"/>
  <c r="D76" i="47"/>
  <c r="D77" i="47"/>
  <c r="D78" i="47"/>
  <c r="D79" i="47"/>
  <c r="D80" i="47"/>
  <c r="D81" i="47"/>
  <c r="D82" i="47"/>
  <c r="D83" i="47"/>
  <c r="D84" i="47"/>
  <c r="D85" i="47"/>
  <c r="D86" i="47"/>
  <c r="D87" i="47"/>
  <c r="E87" i="47" s="1"/>
  <c r="D88" i="47"/>
  <c r="D89" i="47"/>
  <c r="D90" i="47"/>
  <c r="D91" i="47"/>
  <c r="E91" i="47" s="1"/>
  <c r="D92" i="47"/>
  <c r="D93" i="47"/>
  <c r="D94" i="47"/>
  <c r="D95" i="47"/>
  <c r="D96" i="47"/>
  <c r="D97" i="47"/>
  <c r="D98" i="47"/>
  <c r="D99" i="47"/>
  <c r="D100" i="47"/>
  <c r="D101" i="47"/>
  <c r="D102" i="47"/>
  <c r="D103" i="47"/>
  <c r="E103" i="47" s="1"/>
  <c r="D104" i="47"/>
  <c r="D105" i="47"/>
  <c r="D106" i="47"/>
  <c r="D107" i="47"/>
  <c r="E107" i="47" s="1"/>
  <c r="D108" i="47"/>
  <c r="D109" i="47"/>
  <c r="D110" i="47"/>
  <c r="D111" i="47"/>
  <c r="D112" i="47"/>
  <c r="D113" i="47"/>
  <c r="D114" i="47"/>
  <c r="D115" i="47"/>
  <c r="D116" i="47"/>
  <c r="D117" i="47"/>
  <c r="D118" i="47"/>
  <c r="D119" i="47"/>
  <c r="E119" i="47" s="1"/>
  <c r="D120" i="47"/>
  <c r="D121" i="47"/>
  <c r="D122" i="47"/>
  <c r="D123" i="47"/>
  <c r="E123" i="47" s="1"/>
  <c r="D124" i="47"/>
  <c r="D125" i="47"/>
  <c r="D126" i="47"/>
  <c r="D127" i="47"/>
  <c r="D128" i="47"/>
  <c r="D129" i="47"/>
  <c r="D130" i="47"/>
  <c r="D131" i="47"/>
  <c r="D132" i="47"/>
  <c r="D133" i="47"/>
  <c r="D134" i="47"/>
  <c r="D135" i="47"/>
  <c r="E135" i="47" s="1"/>
  <c r="D136" i="47"/>
  <c r="D137" i="47"/>
  <c r="D138" i="47"/>
  <c r="D139" i="47"/>
  <c r="E139" i="47" s="1"/>
  <c r="D140" i="47"/>
  <c r="D141" i="47"/>
  <c r="D142" i="47"/>
  <c r="D143" i="47"/>
  <c r="D144" i="47"/>
  <c r="D145" i="47"/>
  <c r="D146" i="47"/>
  <c r="D147" i="47"/>
  <c r="D148" i="47"/>
  <c r="D149" i="47"/>
  <c r="D150" i="47"/>
  <c r="D151" i="47"/>
  <c r="E151" i="47" s="1"/>
  <c r="D152" i="47"/>
  <c r="D153" i="47"/>
  <c r="D154" i="47"/>
  <c r="D155" i="47"/>
  <c r="E155" i="47" s="1"/>
  <c r="D156" i="47"/>
  <c r="D157" i="47"/>
  <c r="D158" i="47"/>
  <c r="D159" i="47"/>
  <c r="D160" i="47"/>
  <c r="D161" i="47"/>
  <c r="D162" i="47"/>
  <c r="D163" i="47"/>
  <c r="D164" i="47"/>
  <c r="D165" i="47"/>
  <c r="D166" i="47"/>
  <c r="D167" i="47"/>
  <c r="E167" i="47" s="1"/>
  <c r="D168" i="47"/>
  <c r="D169" i="47"/>
  <c r="D170" i="47"/>
  <c r="D171" i="47"/>
  <c r="E171" i="47" s="1"/>
  <c r="D172" i="47"/>
  <c r="D173" i="47"/>
  <c r="D174" i="47"/>
  <c r="D175" i="47"/>
  <c r="D176" i="47"/>
  <c r="D177" i="47"/>
  <c r="D178" i="47"/>
  <c r="D179" i="47"/>
  <c r="D180" i="47"/>
  <c r="D181" i="47"/>
  <c r="D182" i="47"/>
  <c r="D183" i="47"/>
  <c r="E183" i="47" s="1"/>
  <c r="D184" i="47"/>
  <c r="D185" i="47"/>
  <c r="D186" i="47"/>
  <c r="D187" i="47"/>
  <c r="E187" i="47" s="1"/>
  <c r="D188" i="47"/>
  <c r="D189" i="47"/>
  <c r="D190" i="47"/>
  <c r="D191" i="47"/>
  <c r="D192" i="47"/>
  <c r="D193" i="47"/>
  <c r="D194" i="47"/>
  <c r="D195" i="47"/>
  <c r="D196" i="47"/>
  <c r="D197" i="47"/>
  <c r="D198" i="47"/>
  <c r="D199" i="47"/>
  <c r="E199" i="47" s="1"/>
  <c r="D200" i="47"/>
  <c r="D201" i="47"/>
  <c r="D202" i="47"/>
  <c r="D203" i="47"/>
  <c r="E203" i="47" s="1"/>
  <c r="D204" i="47"/>
  <c r="D205" i="47"/>
  <c r="D206" i="47"/>
  <c r="D207" i="47"/>
  <c r="D208" i="47"/>
  <c r="D209" i="47"/>
  <c r="D210" i="47"/>
  <c r="D211" i="47"/>
  <c r="D212" i="47"/>
  <c r="D213" i="47"/>
  <c r="E213" i="47" s="1"/>
  <c r="D214" i="47"/>
  <c r="D215" i="47"/>
  <c r="E215" i="47" s="1"/>
  <c r="D216" i="47"/>
  <c r="D217" i="47"/>
  <c r="E217" i="47" s="1"/>
  <c r="D218" i="47"/>
  <c r="D219" i="47"/>
  <c r="D220" i="47"/>
  <c r="D221" i="47"/>
  <c r="E221" i="47" s="1"/>
  <c r="D222" i="47"/>
  <c r="D223" i="47"/>
  <c r="E223" i="47" s="1"/>
  <c r="D224" i="47"/>
  <c r="D225" i="47"/>
  <c r="E225" i="47" s="1"/>
  <c r="D226" i="47"/>
  <c r="D227" i="47"/>
  <c r="D228" i="47"/>
  <c r="D229" i="47"/>
  <c r="E229" i="47" s="1"/>
  <c r="D230" i="47"/>
  <c r="D231" i="47"/>
  <c r="E231" i="47" s="1"/>
  <c r="D232" i="47"/>
  <c r="D233" i="47"/>
  <c r="E233" i="47" s="1"/>
  <c r="D234" i="47"/>
  <c r="D235" i="47"/>
  <c r="D236" i="47"/>
  <c r="D237" i="47"/>
  <c r="E237" i="47" s="1"/>
  <c r="D238" i="47"/>
  <c r="D239" i="47"/>
  <c r="E239" i="47" s="1"/>
  <c r="D240" i="47"/>
  <c r="D241" i="47"/>
  <c r="E241" i="47" s="1"/>
  <c r="D242" i="47"/>
  <c r="D243" i="47"/>
  <c r="D244" i="47"/>
  <c r="D245" i="47"/>
  <c r="E245" i="47" s="1"/>
  <c r="D246" i="47"/>
  <c r="D247" i="47"/>
  <c r="E247" i="47" s="1"/>
  <c r="D248" i="47"/>
  <c r="D249" i="47"/>
  <c r="E249" i="47" s="1"/>
  <c r="D250" i="47"/>
  <c r="D251" i="47"/>
  <c r="D252" i="47"/>
  <c r="D253" i="47"/>
  <c r="E253" i="47" s="1"/>
  <c r="D254" i="47"/>
  <c r="D255" i="47"/>
  <c r="E255" i="47" s="1"/>
  <c r="D256" i="47"/>
  <c r="D257" i="47"/>
  <c r="E257" i="47" s="1"/>
  <c r="D258" i="47"/>
  <c r="D259" i="47"/>
  <c r="D260" i="47"/>
  <c r="D261" i="47"/>
  <c r="E261" i="47" s="1"/>
  <c r="D262" i="47"/>
  <c r="D263" i="47"/>
  <c r="E263" i="47" s="1"/>
  <c r="D264" i="47"/>
  <c r="D265" i="47"/>
  <c r="E265" i="47" s="1"/>
  <c r="D266" i="47"/>
  <c r="D267" i="47"/>
  <c r="D268" i="47"/>
  <c r="D269" i="47"/>
  <c r="E269" i="47" s="1"/>
  <c r="D270" i="47"/>
  <c r="D271" i="47"/>
  <c r="E271" i="47" s="1"/>
  <c r="D272" i="47"/>
  <c r="D273" i="47"/>
  <c r="E273" i="47" s="1"/>
  <c r="D274" i="47"/>
  <c r="D275" i="47"/>
  <c r="D276" i="47"/>
  <c r="D277" i="47"/>
  <c r="E277" i="47" s="1"/>
  <c r="D278" i="47"/>
  <c r="D279" i="47"/>
  <c r="E279" i="47" s="1"/>
  <c r="D280" i="47"/>
  <c r="D281" i="47"/>
  <c r="E281" i="47" s="1"/>
  <c r="D282" i="47"/>
  <c r="D283" i="47"/>
  <c r="E283" i="47" s="1"/>
  <c r="D284" i="47"/>
  <c r="D285" i="47"/>
  <c r="E285" i="47" s="1"/>
  <c r="D286" i="47"/>
  <c r="D287" i="47"/>
  <c r="D288" i="47"/>
  <c r="D289" i="47"/>
  <c r="D290" i="47"/>
  <c r="D291" i="47"/>
  <c r="E291" i="47" s="1"/>
  <c r="D292" i="47"/>
  <c r="D293" i="47"/>
  <c r="E293" i="47" s="1"/>
  <c r="D294" i="47"/>
  <c r="D295" i="47"/>
  <c r="D296" i="47"/>
  <c r="D297" i="47"/>
  <c r="E297" i="47" s="1"/>
  <c r="D298" i="47"/>
  <c r="D299" i="47"/>
  <c r="E299" i="47" s="1"/>
  <c r="D300" i="47"/>
  <c r="D301" i="47"/>
  <c r="E301" i="47" s="1"/>
  <c r="D302" i="47"/>
  <c r="D303" i="47"/>
  <c r="E303" i="47" s="1"/>
  <c r="D304" i="47"/>
  <c r="D305" i="47"/>
  <c r="D306" i="47"/>
  <c r="D307" i="47"/>
  <c r="E307" i="47" s="1"/>
  <c r="D308" i="47"/>
  <c r="D309" i="47"/>
  <c r="E309" i="47" s="1"/>
  <c r="D310" i="47"/>
  <c r="D311" i="47"/>
  <c r="D312" i="47"/>
  <c r="D313" i="47"/>
  <c r="E313" i="47" s="1"/>
  <c r="D314" i="47"/>
  <c r="D315" i="47"/>
  <c r="D316" i="47"/>
  <c r="D317" i="47"/>
  <c r="E317" i="47" s="1"/>
  <c r="D318" i="47"/>
  <c r="D319" i="47"/>
  <c r="E319" i="47" s="1"/>
  <c r="D320" i="47"/>
  <c r="D321" i="47"/>
  <c r="D322" i="47"/>
  <c r="D323" i="47"/>
  <c r="D324" i="47"/>
  <c r="D325" i="47"/>
  <c r="E325" i="47" s="1"/>
  <c r="D326" i="47"/>
  <c r="D327" i="47"/>
  <c r="E327" i="47" s="1"/>
  <c r="D328" i="47"/>
  <c r="D329" i="47"/>
  <c r="E329" i="47" s="1"/>
  <c r="D330" i="47"/>
  <c r="D331" i="47"/>
  <c r="E331" i="47" s="1"/>
  <c r="D332" i="47"/>
  <c r="D333" i="47"/>
  <c r="E333" i="47" s="1"/>
  <c r="D334" i="47"/>
  <c r="D335" i="47"/>
  <c r="D336" i="47"/>
  <c r="D337" i="47"/>
  <c r="D338" i="47"/>
  <c r="D339" i="47"/>
  <c r="D340" i="47"/>
  <c r="D341" i="47"/>
  <c r="E341" i="47" s="1"/>
  <c r="D342" i="47"/>
  <c r="D343" i="47"/>
  <c r="E343" i="47" s="1"/>
  <c r="D344" i="47"/>
  <c r="D345" i="47"/>
  <c r="D346" i="47"/>
  <c r="D347" i="47"/>
  <c r="E347" i="47" s="1"/>
  <c r="D348" i="47"/>
  <c r="D349" i="47"/>
  <c r="E349" i="47" s="1"/>
  <c r="D350" i="47"/>
  <c r="D351" i="47"/>
  <c r="E351" i="47" s="1"/>
  <c r="D352" i="47"/>
  <c r="D353" i="47"/>
  <c r="D354" i="47"/>
  <c r="D355" i="47"/>
  <c r="E355" i="47" s="1"/>
  <c r="D356" i="47"/>
  <c r="D357" i="47"/>
  <c r="E357" i="47" s="1"/>
  <c r="D358" i="47"/>
  <c r="D359" i="47"/>
  <c r="E359" i="47" s="1"/>
  <c r="D360" i="47"/>
  <c r="C19" i="47"/>
  <c r="B20" i="47"/>
  <c r="B21" i="47"/>
  <c r="C21" i="47" s="1"/>
  <c r="B22" i="47"/>
  <c r="B23" i="47"/>
  <c r="C23" i="47" s="1"/>
  <c r="B24" i="47"/>
  <c r="B25" i="47"/>
  <c r="C25" i="47" s="1"/>
  <c r="B26" i="47"/>
  <c r="B27" i="47"/>
  <c r="C27" i="47" s="1"/>
  <c r="B28" i="47"/>
  <c r="B29" i="47"/>
  <c r="B30" i="47"/>
  <c r="B31" i="47"/>
  <c r="C31" i="47" s="1"/>
  <c r="B32" i="47"/>
  <c r="B33" i="47"/>
  <c r="C33" i="47" s="1"/>
  <c r="B34" i="47"/>
  <c r="B35" i="47"/>
  <c r="C35" i="47" s="1"/>
  <c r="B36" i="47"/>
  <c r="B37" i="47"/>
  <c r="C37" i="47" s="1"/>
  <c r="B38" i="47"/>
  <c r="B39" i="47"/>
  <c r="C39" i="47" s="1"/>
  <c r="B40" i="47"/>
  <c r="B41" i="47"/>
  <c r="C41" i="47" s="1"/>
  <c r="B42" i="47"/>
  <c r="B43" i="47"/>
  <c r="C43" i="47" s="1"/>
  <c r="B44" i="47"/>
  <c r="B45" i="47"/>
  <c r="B46" i="47"/>
  <c r="B47" i="47"/>
  <c r="C47" i="47" s="1"/>
  <c r="B48" i="47"/>
  <c r="B49" i="47"/>
  <c r="B50" i="47"/>
  <c r="B51" i="47"/>
  <c r="C51" i="47" s="1"/>
  <c r="B52" i="47"/>
  <c r="B53" i="47"/>
  <c r="C53" i="47" s="1"/>
  <c r="B54" i="47"/>
  <c r="B55" i="47"/>
  <c r="C55" i="47" s="1"/>
  <c r="B56" i="47"/>
  <c r="B57" i="47"/>
  <c r="C57" i="47" s="1"/>
  <c r="B58" i="47"/>
  <c r="B59" i="47"/>
  <c r="C59" i="47" s="1"/>
  <c r="B60" i="47"/>
  <c r="B61" i="47"/>
  <c r="B62" i="47"/>
  <c r="B63" i="47"/>
  <c r="C63" i="47" s="1"/>
  <c r="B64" i="47"/>
  <c r="B65" i="47"/>
  <c r="B66" i="47"/>
  <c r="B67" i="47"/>
  <c r="C67" i="47" s="1"/>
  <c r="B68" i="47"/>
  <c r="B69" i="47"/>
  <c r="C69" i="47" s="1"/>
  <c r="B70" i="47"/>
  <c r="B71" i="47"/>
  <c r="C71" i="47" s="1"/>
  <c r="B72" i="47"/>
  <c r="B73" i="47"/>
  <c r="C73" i="47" s="1"/>
  <c r="B74" i="47"/>
  <c r="B75" i="47"/>
  <c r="C75" i="47" s="1"/>
  <c r="B76" i="47"/>
  <c r="B77" i="47"/>
  <c r="B78" i="47"/>
  <c r="B79" i="47"/>
  <c r="C79" i="47" s="1"/>
  <c r="B80" i="47"/>
  <c r="B81" i="47"/>
  <c r="B82" i="47"/>
  <c r="B83" i="47"/>
  <c r="C83" i="47" s="1"/>
  <c r="B84" i="47"/>
  <c r="B85" i="47"/>
  <c r="C85" i="47" s="1"/>
  <c r="B86" i="47"/>
  <c r="B87" i="47"/>
  <c r="C87" i="47" s="1"/>
  <c r="B88" i="47"/>
  <c r="B89" i="47"/>
  <c r="C89" i="47" s="1"/>
  <c r="B90" i="47"/>
  <c r="B91" i="47"/>
  <c r="C91" i="47" s="1"/>
  <c r="B92" i="47"/>
  <c r="B93" i="47"/>
  <c r="B94" i="47"/>
  <c r="B95" i="47"/>
  <c r="C95" i="47" s="1"/>
  <c r="B96" i="47"/>
  <c r="B97" i="47"/>
  <c r="C97" i="47" s="1"/>
  <c r="B98" i="47"/>
  <c r="B99" i="47"/>
  <c r="C99" i="47" s="1"/>
  <c r="B100" i="47"/>
  <c r="B101" i="47"/>
  <c r="C101" i="47" s="1"/>
  <c r="B102" i="47"/>
  <c r="B103" i="47"/>
  <c r="C103" i="47" s="1"/>
  <c r="B104" i="47"/>
  <c r="B105" i="47"/>
  <c r="C105" i="47" s="1"/>
  <c r="B106" i="47"/>
  <c r="B107" i="47"/>
  <c r="C107" i="47" s="1"/>
  <c r="B108" i="47"/>
  <c r="B109" i="47"/>
  <c r="B110" i="47"/>
  <c r="B111" i="47"/>
  <c r="C111" i="47" s="1"/>
  <c r="B112" i="47"/>
  <c r="B113" i="47"/>
  <c r="C113" i="47" s="1"/>
  <c r="B114" i="47"/>
  <c r="B115" i="47"/>
  <c r="C115" i="47" s="1"/>
  <c r="B116" i="47"/>
  <c r="B117" i="47"/>
  <c r="C117" i="47" s="1"/>
  <c r="B118" i="47"/>
  <c r="B119" i="47"/>
  <c r="C119" i="47" s="1"/>
  <c r="B120" i="47"/>
  <c r="B121" i="47"/>
  <c r="C121" i="47" s="1"/>
  <c r="B122" i="47"/>
  <c r="B123" i="47"/>
  <c r="C123" i="47" s="1"/>
  <c r="B124" i="47"/>
  <c r="B125" i="47"/>
  <c r="B126" i="47"/>
  <c r="B127" i="47"/>
  <c r="C127" i="47" s="1"/>
  <c r="B128" i="47"/>
  <c r="B129" i="47"/>
  <c r="C129" i="47" s="1"/>
  <c r="B130" i="47"/>
  <c r="B131" i="47"/>
  <c r="C131" i="47" s="1"/>
  <c r="B132" i="47"/>
  <c r="B133" i="47"/>
  <c r="C133" i="47" s="1"/>
  <c r="B134" i="47"/>
  <c r="B135" i="47"/>
  <c r="C135" i="47" s="1"/>
  <c r="B136" i="47"/>
  <c r="B137" i="47"/>
  <c r="C137" i="47" s="1"/>
  <c r="B138" i="47"/>
  <c r="B139" i="47"/>
  <c r="C139" i="47" s="1"/>
  <c r="B140" i="47"/>
  <c r="B141" i="47"/>
  <c r="B142" i="47"/>
  <c r="B143" i="47"/>
  <c r="C143" i="47" s="1"/>
  <c r="B144" i="47"/>
  <c r="B145" i="47"/>
  <c r="C145" i="47" s="1"/>
  <c r="B146" i="47"/>
  <c r="B147" i="47"/>
  <c r="C147" i="47" s="1"/>
  <c r="B148" i="47"/>
  <c r="B149" i="47"/>
  <c r="C149" i="47" s="1"/>
  <c r="B150" i="47"/>
  <c r="B151" i="47"/>
  <c r="C151" i="47" s="1"/>
  <c r="B152" i="47"/>
  <c r="B153" i="47"/>
  <c r="C153" i="47" s="1"/>
  <c r="B154" i="47"/>
  <c r="B155" i="47"/>
  <c r="C155" i="47" s="1"/>
  <c r="B156" i="47"/>
  <c r="B157" i="47"/>
  <c r="C157" i="47" s="1"/>
  <c r="B158" i="47"/>
  <c r="B159" i="47"/>
  <c r="C159" i="47" s="1"/>
  <c r="B160" i="47"/>
  <c r="B161" i="47"/>
  <c r="C161" i="47" s="1"/>
  <c r="B162" i="47"/>
  <c r="B163" i="47"/>
  <c r="C163" i="47" s="1"/>
  <c r="B164" i="47"/>
  <c r="B165" i="47"/>
  <c r="C165" i="47" s="1"/>
  <c r="B166" i="47"/>
  <c r="B167" i="47"/>
  <c r="C167" i="47" s="1"/>
  <c r="B168" i="47"/>
  <c r="B169" i="47"/>
  <c r="C169" i="47" s="1"/>
  <c r="B170" i="47"/>
  <c r="B171" i="47"/>
  <c r="C171" i="47" s="1"/>
  <c r="B172" i="47"/>
  <c r="B173" i="47"/>
  <c r="C173" i="47" s="1"/>
  <c r="B174" i="47"/>
  <c r="B175" i="47"/>
  <c r="C175" i="47" s="1"/>
  <c r="B176" i="47"/>
  <c r="B177" i="47"/>
  <c r="C177" i="47" s="1"/>
  <c r="B178" i="47"/>
  <c r="B179" i="47"/>
  <c r="C179" i="47" s="1"/>
  <c r="B180" i="47"/>
  <c r="B181" i="47"/>
  <c r="C181" i="47" s="1"/>
  <c r="B182" i="47"/>
  <c r="B183" i="47"/>
  <c r="C183" i="47" s="1"/>
  <c r="B184" i="47"/>
  <c r="B185" i="47"/>
  <c r="C185" i="47" s="1"/>
  <c r="B186" i="47"/>
  <c r="B187" i="47"/>
  <c r="C187" i="47" s="1"/>
  <c r="B188" i="47"/>
  <c r="B189" i="47"/>
  <c r="C189" i="47" s="1"/>
  <c r="B190" i="47"/>
  <c r="B191" i="47"/>
  <c r="C191" i="47" s="1"/>
  <c r="B192" i="47"/>
  <c r="B193" i="47"/>
  <c r="C193" i="47" s="1"/>
  <c r="B194" i="47"/>
  <c r="C194" i="47" s="1"/>
  <c r="B195" i="47"/>
  <c r="C195" i="47" s="1"/>
  <c r="B196" i="47"/>
  <c r="B197" i="47"/>
  <c r="C197" i="47" s="1"/>
  <c r="B198" i="47"/>
  <c r="B199" i="47"/>
  <c r="C199" i="47" s="1"/>
  <c r="B200" i="47"/>
  <c r="B201" i="47"/>
  <c r="C201" i="47" s="1"/>
  <c r="B202" i="47"/>
  <c r="B203" i="47"/>
  <c r="C203" i="47" s="1"/>
  <c r="B204" i="47"/>
  <c r="B205" i="47"/>
  <c r="C205" i="47" s="1"/>
  <c r="B206" i="47"/>
  <c r="C206" i="47" s="1"/>
  <c r="B207" i="47"/>
  <c r="C207" i="47" s="1"/>
  <c r="B208" i="47"/>
  <c r="B209" i="47"/>
  <c r="C209" i="47" s="1"/>
  <c r="B210" i="47"/>
  <c r="C210" i="47" s="1"/>
  <c r="B211" i="47"/>
  <c r="C211" i="47" s="1"/>
  <c r="B212" i="47"/>
  <c r="B213" i="47"/>
  <c r="C213" i="47" s="1"/>
  <c r="B214" i="47"/>
  <c r="B215" i="47"/>
  <c r="C215" i="47" s="1"/>
  <c r="B216" i="47"/>
  <c r="B217" i="47"/>
  <c r="C217" i="47" s="1"/>
  <c r="B218" i="47"/>
  <c r="C218" i="47" s="1"/>
  <c r="B219" i="47"/>
  <c r="C219" i="47" s="1"/>
  <c r="B220" i="47"/>
  <c r="B221" i="47"/>
  <c r="C221" i="47" s="1"/>
  <c r="B222" i="47"/>
  <c r="B223" i="47"/>
  <c r="C223" i="47" s="1"/>
  <c r="B224" i="47"/>
  <c r="B225" i="47"/>
  <c r="C225" i="47" s="1"/>
  <c r="B226" i="47"/>
  <c r="C226" i="47" s="1"/>
  <c r="B227" i="47"/>
  <c r="C227" i="47" s="1"/>
  <c r="B228" i="47"/>
  <c r="B229" i="47"/>
  <c r="C229" i="47" s="1"/>
  <c r="B230" i="47"/>
  <c r="B231" i="47"/>
  <c r="C231" i="47" s="1"/>
  <c r="B232" i="47"/>
  <c r="B233" i="47"/>
  <c r="C233" i="47" s="1"/>
  <c r="B234" i="47"/>
  <c r="C234" i="47" s="1"/>
  <c r="B235" i="47"/>
  <c r="C235" i="47" s="1"/>
  <c r="B236" i="47"/>
  <c r="B237" i="47"/>
  <c r="C237" i="47" s="1"/>
  <c r="B238" i="47"/>
  <c r="B239" i="47"/>
  <c r="C239" i="47" s="1"/>
  <c r="B240" i="47"/>
  <c r="B241" i="47"/>
  <c r="B242" i="47"/>
  <c r="C242" i="47" s="1"/>
  <c r="B243" i="47"/>
  <c r="C243" i="47" s="1"/>
  <c r="B244" i="47"/>
  <c r="B245" i="47"/>
  <c r="C245" i="47" s="1"/>
  <c r="B246" i="47"/>
  <c r="B247" i="47"/>
  <c r="C247" i="47" s="1"/>
  <c r="B248" i="47"/>
  <c r="B249" i="47"/>
  <c r="C249" i="47" s="1"/>
  <c r="B250" i="47"/>
  <c r="C250" i="47" s="1"/>
  <c r="B251" i="47"/>
  <c r="C251" i="47" s="1"/>
  <c r="B252" i="47"/>
  <c r="B253" i="47"/>
  <c r="C253" i="47" s="1"/>
  <c r="B254" i="47"/>
  <c r="B255" i="47"/>
  <c r="C255" i="47" s="1"/>
  <c r="B256" i="47"/>
  <c r="B257" i="47"/>
  <c r="C257" i="47" s="1"/>
  <c r="B258" i="47"/>
  <c r="C258" i="47" s="1"/>
  <c r="B259" i="47"/>
  <c r="C259" i="47" s="1"/>
  <c r="B260" i="47"/>
  <c r="B261" i="47"/>
  <c r="C261" i="47" s="1"/>
  <c r="B262" i="47"/>
  <c r="B263" i="47"/>
  <c r="C263" i="47" s="1"/>
  <c r="B264" i="47"/>
  <c r="B265" i="47"/>
  <c r="C265" i="47" s="1"/>
  <c r="B266" i="47"/>
  <c r="C266" i="47" s="1"/>
  <c r="B267" i="47"/>
  <c r="C267" i="47" s="1"/>
  <c r="B268" i="47"/>
  <c r="B269" i="47"/>
  <c r="C269" i="47" s="1"/>
  <c r="B270" i="47"/>
  <c r="B271" i="47"/>
  <c r="C271" i="47" s="1"/>
  <c r="B272" i="47"/>
  <c r="B273" i="47"/>
  <c r="B274" i="47"/>
  <c r="C274" i="47" s="1"/>
  <c r="B275" i="47"/>
  <c r="C275" i="47" s="1"/>
  <c r="B276" i="47"/>
  <c r="B277" i="47"/>
  <c r="C277" i="47" s="1"/>
  <c r="B278" i="47"/>
  <c r="B279" i="47"/>
  <c r="C279" i="47" s="1"/>
  <c r="B280" i="47"/>
  <c r="B281" i="47"/>
  <c r="C281" i="47" s="1"/>
  <c r="B282" i="47"/>
  <c r="C282" i="47" s="1"/>
  <c r="B283" i="47"/>
  <c r="C283" i="47" s="1"/>
  <c r="B284" i="47"/>
  <c r="B285" i="47"/>
  <c r="C285" i="47" s="1"/>
  <c r="B286" i="47"/>
  <c r="C286" i="47" s="1"/>
  <c r="B287" i="47"/>
  <c r="C287" i="47" s="1"/>
  <c r="B288" i="47"/>
  <c r="B289" i="47"/>
  <c r="C289" i="47" s="1"/>
  <c r="B290" i="47"/>
  <c r="B291" i="47"/>
  <c r="C291" i="47" s="1"/>
  <c r="B292" i="47"/>
  <c r="B293" i="47"/>
  <c r="C293" i="47" s="1"/>
  <c r="B294" i="47"/>
  <c r="C294" i="47" s="1"/>
  <c r="B295" i="47"/>
  <c r="C295" i="47" s="1"/>
  <c r="B296" i="47"/>
  <c r="B297" i="47"/>
  <c r="C297" i="47" s="1"/>
  <c r="B298" i="47"/>
  <c r="C298" i="47" s="1"/>
  <c r="B299" i="47"/>
  <c r="C299" i="47" s="1"/>
  <c r="B300" i="47"/>
  <c r="B301" i="47"/>
  <c r="C301" i="47" s="1"/>
  <c r="B302" i="47"/>
  <c r="C302" i="47" s="1"/>
  <c r="B303" i="47"/>
  <c r="C303" i="47" s="1"/>
  <c r="B304" i="47"/>
  <c r="B305" i="47"/>
  <c r="C305" i="47" s="1"/>
  <c r="B306" i="47"/>
  <c r="B307" i="47"/>
  <c r="C307" i="47" s="1"/>
  <c r="B308" i="47"/>
  <c r="B309" i="47"/>
  <c r="C309" i="47" s="1"/>
  <c r="B310" i="47"/>
  <c r="C310" i="47" s="1"/>
  <c r="B311" i="47"/>
  <c r="C311" i="47" s="1"/>
  <c r="B312" i="47"/>
  <c r="B313" i="47"/>
  <c r="C313" i="47" s="1"/>
  <c r="B314" i="47"/>
  <c r="C314" i="47" s="1"/>
  <c r="B315" i="47"/>
  <c r="C315" i="47" s="1"/>
  <c r="B316" i="47"/>
  <c r="B317" i="47"/>
  <c r="C317" i="47" s="1"/>
  <c r="B318" i="47"/>
  <c r="C318" i="47" s="1"/>
  <c r="B319" i="47"/>
  <c r="C319" i="47" s="1"/>
  <c r="B320" i="47"/>
  <c r="B321" i="47"/>
  <c r="C321" i="47" s="1"/>
  <c r="B322" i="47"/>
  <c r="C322" i="47" s="1"/>
  <c r="B323" i="47"/>
  <c r="C323" i="47" s="1"/>
  <c r="B324" i="47"/>
  <c r="B325" i="47"/>
  <c r="C325" i="47" s="1"/>
  <c r="B326" i="47"/>
  <c r="B327" i="47"/>
  <c r="C327" i="47" s="1"/>
  <c r="B328" i="47"/>
  <c r="B329" i="47"/>
  <c r="C329" i="47" s="1"/>
  <c r="B330" i="47"/>
  <c r="C330" i="47" s="1"/>
  <c r="B331" i="47"/>
  <c r="C331" i="47" s="1"/>
  <c r="B332" i="47"/>
  <c r="B333" i="47"/>
  <c r="C333" i="47" s="1"/>
  <c r="B334" i="47"/>
  <c r="C334" i="47" s="1"/>
  <c r="B335" i="47"/>
  <c r="C335" i="47" s="1"/>
  <c r="B336" i="47"/>
  <c r="C336" i="47" s="1"/>
  <c r="B337" i="47"/>
  <c r="C337" i="47" s="1"/>
  <c r="B338" i="47"/>
  <c r="C338" i="47" s="1"/>
  <c r="B339" i="47"/>
  <c r="C339" i="47" s="1"/>
  <c r="B340" i="47"/>
  <c r="C340" i="47" s="1"/>
  <c r="B341" i="47"/>
  <c r="C341" i="47" s="1"/>
  <c r="B342" i="47"/>
  <c r="C342" i="47" s="1"/>
  <c r="B343" i="47"/>
  <c r="C343" i="47" s="1"/>
  <c r="B344" i="47"/>
  <c r="C344" i="47" s="1"/>
  <c r="B345" i="47"/>
  <c r="C345" i="47" s="1"/>
  <c r="B346" i="47"/>
  <c r="C346" i="47" s="1"/>
  <c r="B347" i="47"/>
  <c r="C347" i="47" s="1"/>
  <c r="B348" i="47"/>
  <c r="C348" i="47" s="1"/>
  <c r="B349" i="47"/>
  <c r="C349" i="47" s="1"/>
  <c r="B350" i="47"/>
  <c r="C350" i="47" s="1"/>
  <c r="B351" i="47"/>
  <c r="C351" i="47" s="1"/>
  <c r="B352" i="47"/>
  <c r="C352" i="47" s="1"/>
  <c r="B353" i="47"/>
  <c r="C353" i="47" s="1"/>
  <c r="B354" i="47"/>
  <c r="C354" i="47" s="1"/>
  <c r="B355" i="47"/>
  <c r="C355" i="47" s="1"/>
  <c r="B356" i="47"/>
  <c r="C356" i="47" s="1"/>
  <c r="B357" i="47"/>
  <c r="C357" i="47" s="1"/>
  <c r="B358" i="47"/>
  <c r="C358" i="47" s="1"/>
  <c r="B359" i="47"/>
  <c r="B360" i="47"/>
  <c r="C360" i="47" s="1"/>
  <c r="E360" i="47"/>
  <c r="C359" i="47"/>
  <c r="E358" i="47"/>
  <c r="E356" i="47"/>
  <c r="E354" i="47"/>
  <c r="E353" i="47"/>
  <c r="E352" i="47"/>
  <c r="E350" i="47"/>
  <c r="E348" i="47"/>
  <c r="E346" i="47"/>
  <c r="E345" i="47"/>
  <c r="E344" i="47"/>
  <c r="E342" i="47"/>
  <c r="E340" i="47"/>
  <c r="E339" i="47"/>
  <c r="E338" i="47"/>
  <c r="E337" i="47"/>
  <c r="E336" i="47"/>
  <c r="E335" i="47"/>
  <c r="E334" i="47"/>
  <c r="E332" i="47"/>
  <c r="C332" i="47"/>
  <c r="E330" i="47"/>
  <c r="E328" i="47"/>
  <c r="C328" i="47"/>
  <c r="E326" i="47"/>
  <c r="C326" i="47"/>
  <c r="E324" i="47"/>
  <c r="C324" i="47"/>
  <c r="E323" i="47"/>
  <c r="E322" i="47"/>
  <c r="E321" i="47"/>
  <c r="E320" i="47"/>
  <c r="C320" i="47"/>
  <c r="E318" i="47"/>
  <c r="E316" i="47"/>
  <c r="C316" i="47"/>
  <c r="E315" i="47"/>
  <c r="E314" i="47"/>
  <c r="E312" i="47"/>
  <c r="C312" i="47"/>
  <c r="E311" i="47"/>
  <c r="E310" i="47"/>
  <c r="E308" i="47"/>
  <c r="C308" i="47"/>
  <c r="E306" i="47"/>
  <c r="C306" i="47"/>
  <c r="E305" i="47"/>
  <c r="E304" i="47"/>
  <c r="C304" i="47"/>
  <c r="E302" i="47"/>
  <c r="E300" i="47"/>
  <c r="C300" i="47"/>
  <c r="E298" i="47"/>
  <c r="E296" i="47"/>
  <c r="C296" i="47"/>
  <c r="E295" i="47"/>
  <c r="E294" i="47"/>
  <c r="E292" i="47"/>
  <c r="C292" i="47"/>
  <c r="E290" i="47"/>
  <c r="C290" i="47"/>
  <c r="E289" i="47"/>
  <c r="E288" i="47"/>
  <c r="C288" i="47"/>
  <c r="E287" i="47"/>
  <c r="E286" i="47"/>
  <c r="E284" i="47"/>
  <c r="C284" i="47"/>
  <c r="E282" i="47"/>
  <c r="E280" i="47"/>
  <c r="C280" i="47"/>
  <c r="E278" i="47"/>
  <c r="C278" i="47"/>
  <c r="E276" i="47"/>
  <c r="C276" i="47"/>
  <c r="E275" i="47"/>
  <c r="E274" i="47"/>
  <c r="C273" i="47"/>
  <c r="E272" i="47"/>
  <c r="C272" i="47"/>
  <c r="E270" i="47"/>
  <c r="C270" i="47"/>
  <c r="E268" i="47"/>
  <c r="C268" i="47"/>
  <c r="E267" i="47"/>
  <c r="E266" i="47"/>
  <c r="E264" i="47"/>
  <c r="C264" i="47"/>
  <c r="E262" i="47"/>
  <c r="C262" i="47"/>
  <c r="E260" i="47"/>
  <c r="C260" i="47"/>
  <c r="E259" i="47"/>
  <c r="E258" i="47"/>
  <c r="E256" i="47"/>
  <c r="C256" i="47"/>
  <c r="E254" i="47"/>
  <c r="C254" i="47"/>
  <c r="E252" i="47"/>
  <c r="C252" i="47"/>
  <c r="E251" i="47"/>
  <c r="E250" i="47"/>
  <c r="E248" i="47"/>
  <c r="C248" i="47"/>
  <c r="E246" i="47"/>
  <c r="C246" i="47"/>
  <c r="E244" i="47"/>
  <c r="C244" i="47"/>
  <c r="E243" i="47"/>
  <c r="E242" i="47"/>
  <c r="C241" i="47"/>
  <c r="E240" i="47"/>
  <c r="C240" i="47"/>
  <c r="E238" i="47"/>
  <c r="C238" i="47"/>
  <c r="E236" i="47"/>
  <c r="C236" i="47"/>
  <c r="E235" i="47"/>
  <c r="E234" i="47"/>
  <c r="E232" i="47"/>
  <c r="C232" i="47"/>
  <c r="E230" i="47"/>
  <c r="C230" i="47"/>
  <c r="E228" i="47"/>
  <c r="C228" i="47"/>
  <c r="E227" i="47"/>
  <c r="E226" i="47"/>
  <c r="E224" i="47"/>
  <c r="C224" i="47"/>
  <c r="E222" i="47"/>
  <c r="C222" i="47"/>
  <c r="E220" i="47"/>
  <c r="C220" i="47"/>
  <c r="E219" i="47"/>
  <c r="E218" i="47"/>
  <c r="E216" i="47"/>
  <c r="C216" i="47"/>
  <c r="E214" i="47"/>
  <c r="C214" i="47"/>
  <c r="E212" i="47"/>
  <c r="C212" i="47"/>
  <c r="E211" i="47"/>
  <c r="E210" i="47"/>
  <c r="E209" i="47"/>
  <c r="E208" i="47"/>
  <c r="C208" i="47"/>
  <c r="E207" i="47"/>
  <c r="E206" i="47"/>
  <c r="E205" i="47"/>
  <c r="E204" i="47"/>
  <c r="C204" i="47"/>
  <c r="E202" i="47"/>
  <c r="C202" i="47"/>
  <c r="E201" i="47"/>
  <c r="E200" i="47"/>
  <c r="C200" i="47"/>
  <c r="E198" i="47"/>
  <c r="C198" i="47"/>
  <c r="E197" i="47"/>
  <c r="E196" i="47"/>
  <c r="C196" i="47"/>
  <c r="E195" i="47"/>
  <c r="E194" i="47"/>
  <c r="E193" i="47"/>
  <c r="E192" i="47"/>
  <c r="C192" i="47"/>
  <c r="E191" i="47"/>
  <c r="E190" i="47"/>
  <c r="C190" i="47"/>
  <c r="E189" i="47"/>
  <c r="E188" i="47"/>
  <c r="C188" i="47"/>
  <c r="E186" i="47"/>
  <c r="C186" i="47"/>
  <c r="E185" i="47"/>
  <c r="E184" i="47"/>
  <c r="C184" i="47"/>
  <c r="E182" i="47"/>
  <c r="C182" i="47"/>
  <c r="E181" i="47"/>
  <c r="E180" i="47"/>
  <c r="C180" i="47"/>
  <c r="E179" i="47"/>
  <c r="E178" i="47"/>
  <c r="C178" i="47"/>
  <c r="E177" i="47"/>
  <c r="E176" i="47"/>
  <c r="C176" i="47"/>
  <c r="E175" i="47"/>
  <c r="E174" i="47"/>
  <c r="C174" i="47"/>
  <c r="E173" i="47"/>
  <c r="E172" i="47"/>
  <c r="C172" i="47"/>
  <c r="E170" i="47"/>
  <c r="C170" i="47"/>
  <c r="E169" i="47"/>
  <c r="E168" i="47"/>
  <c r="C168" i="47"/>
  <c r="E166" i="47"/>
  <c r="C166" i="47"/>
  <c r="E165" i="47"/>
  <c r="E164" i="47"/>
  <c r="C164" i="47"/>
  <c r="E163" i="47"/>
  <c r="E162" i="47"/>
  <c r="C162" i="47"/>
  <c r="E161" i="47"/>
  <c r="E160" i="47"/>
  <c r="C160" i="47"/>
  <c r="E159" i="47"/>
  <c r="E158" i="47"/>
  <c r="C158" i="47"/>
  <c r="E157" i="47"/>
  <c r="E156" i="47"/>
  <c r="C156" i="47"/>
  <c r="E154" i="47"/>
  <c r="C154" i="47"/>
  <c r="E153" i="47"/>
  <c r="E152" i="47"/>
  <c r="C152" i="47"/>
  <c r="E150" i="47"/>
  <c r="C150" i="47"/>
  <c r="E149" i="47"/>
  <c r="E148" i="47"/>
  <c r="C148" i="47"/>
  <c r="E147" i="47"/>
  <c r="E146" i="47"/>
  <c r="C146" i="47"/>
  <c r="E145" i="47"/>
  <c r="E144" i="47"/>
  <c r="C144" i="47"/>
  <c r="E143" i="47"/>
  <c r="E142" i="47"/>
  <c r="C142" i="47"/>
  <c r="E141" i="47"/>
  <c r="C141" i="47"/>
  <c r="E140" i="47"/>
  <c r="C140" i="47"/>
  <c r="E138" i="47"/>
  <c r="C138" i="47"/>
  <c r="E137" i="47"/>
  <c r="E136" i="47"/>
  <c r="C136" i="47"/>
  <c r="E134" i="47"/>
  <c r="C134" i="47"/>
  <c r="E133" i="47"/>
  <c r="E132" i="47"/>
  <c r="C132" i="47"/>
  <c r="E131" i="47"/>
  <c r="E130" i="47"/>
  <c r="C130" i="47"/>
  <c r="E129" i="47"/>
  <c r="E128" i="47"/>
  <c r="C128" i="47"/>
  <c r="E127" i="47"/>
  <c r="E126" i="47"/>
  <c r="C126" i="47"/>
  <c r="E125" i="47"/>
  <c r="C125" i="47"/>
  <c r="E124" i="47"/>
  <c r="C124" i="47"/>
  <c r="E122" i="47"/>
  <c r="C122" i="47"/>
  <c r="E121" i="47"/>
  <c r="E120" i="47"/>
  <c r="C120" i="47"/>
  <c r="E118" i="47"/>
  <c r="C118" i="47"/>
  <c r="E117" i="47"/>
  <c r="E116" i="47"/>
  <c r="C116" i="47"/>
  <c r="E115" i="47"/>
  <c r="E114" i="47"/>
  <c r="C114" i="47"/>
  <c r="E113" i="47"/>
  <c r="E112" i="47"/>
  <c r="C112" i="47"/>
  <c r="E111" i="47"/>
  <c r="E110" i="47"/>
  <c r="C110" i="47"/>
  <c r="E109" i="47"/>
  <c r="C109" i="47"/>
  <c r="E108" i="47"/>
  <c r="C108" i="47"/>
  <c r="E106" i="47"/>
  <c r="C106" i="47"/>
  <c r="E105" i="47"/>
  <c r="E104" i="47"/>
  <c r="C104" i="47"/>
  <c r="E102" i="47"/>
  <c r="C102" i="47"/>
  <c r="E101" i="47"/>
  <c r="E100" i="47"/>
  <c r="C100" i="47"/>
  <c r="E99" i="47"/>
  <c r="E98" i="47"/>
  <c r="C98" i="47"/>
  <c r="E97" i="47"/>
  <c r="E96" i="47"/>
  <c r="C96" i="47"/>
  <c r="E95" i="47"/>
  <c r="E94" i="47"/>
  <c r="C94" i="47"/>
  <c r="E93" i="47"/>
  <c r="C93" i="47"/>
  <c r="E92" i="47"/>
  <c r="C92" i="47"/>
  <c r="E90" i="47"/>
  <c r="C90" i="47"/>
  <c r="E89" i="47"/>
  <c r="E88" i="47"/>
  <c r="C88" i="47"/>
  <c r="E86" i="47"/>
  <c r="C86" i="47"/>
  <c r="E85" i="47"/>
  <c r="E84" i="47"/>
  <c r="C84" i="47"/>
  <c r="E83" i="47"/>
  <c r="E82" i="47"/>
  <c r="C82" i="47"/>
  <c r="E81" i="47"/>
  <c r="C81" i="47"/>
  <c r="E80" i="47"/>
  <c r="C80" i="47"/>
  <c r="E79" i="47"/>
  <c r="E78" i="47"/>
  <c r="C78" i="47"/>
  <c r="E77" i="47"/>
  <c r="C77" i="47"/>
  <c r="E76" i="47"/>
  <c r="C76" i="47"/>
  <c r="E74" i="47"/>
  <c r="C74" i="47"/>
  <c r="E73" i="47"/>
  <c r="E72" i="47"/>
  <c r="C72" i="47"/>
  <c r="E70" i="47"/>
  <c r="C70" i="47"/>
  <c r="E69" i="47"/>
  <c r="E68" i="47"/>
  <c r="C68" i="47"/>
  <c r="E67" i="47"/>
  <c r="E66" i="47"/>
  <c r="C66" i="47"/>
  <c r="E65" i="47"/>
  <c r="C65" i="47"/>
  <c r="E64" i="47"/>
  <c r="C64" i="47"/>
  <c r="E63" i="47"/>
  <c r="E62" i="47"/>
  <c r="C62" i="47"/>
  <c r="E61" i="47"/>
  <c r="C61" i="47"/>
  <c r="E60" i="47"/>
  <c r="C60" i="47"/>
  <c r="E58" i="47"/>
  <c r="C58" i="47"/>
  <c r="E57" i="47"/>
  <c r="E56" i="47"/>
  <c r="C56" i="47"/>
  <c r="E55" i="47"/>
  <c r="E54" i="47"/>
  <c r="C54" i="47"/>
  <c r="E53" i="47"/>
  <c r="E52" i="47"/>
  <c r="C52" i="47"/>
  <c r="E51" i="47"/>
  <c r="E50" i="47"/>
  <c r="C50" i="47"/>
  <c r="E49" i="47"/>
  <c r="C49" i="47"/>
  <c r="E48" i="47"/>
  <c r="C48" i="47"/>
  <c r="E47" i="47"/>
  <c r="E46" i="47"/>
  <c r="C46" i="47"/>
  <c r="E45" i="47"/>
  <c r="C45" i="47"/>
  <c r="E44" i="47"/>
  <c r="C44" i="47"/>
  <c r="E42" i="47"/>
  <c r="C42" i="47"/>
  <c r="E41" i="47"/>
  <c r="E40" i="47"/>
  <c r="C40" i="47"/>
  <c r="E39" i="47"/>
  <c r="E38" i="47"/>
  <c r="C38" i="47"/>
  <c r="E37" i="47"/>
  <c r="E36" i="47"/>
  <c r="C36" i="47"/>
  <c r="E35" i="47"/>
  <c r="E34" i="47"/>
  <c r="C34" i="47"/>
  <c r="E33" i="47"/>
  <c r="E32" i="47"/>
  <c r="C32" i="47"/>
  <c r="E31" i="47"/>
  <c r="E30" i="47"/>
  <c r="C30" i="47"/>
  <c r="E29" i="47"/>
  <c r="C29" i="47"/>
  <c r="E28" i="47"/>
  <c r="C28" i="47"/>
  <c r="E26" i="47"/>
  <c r="C26" i="47"/>
  <c r="E25" i="47"/>
  <c r="E24" i="47"/>
  <c r="C24" i="47"/>
  <c r="E23" i="47"/>
  <c r="E22" i="47"/>
  <c r="C22" i="47"/>
  <c r="E21" i="47"/>
  <c r="E20" i="47"/>
  <c r="C20" i="47"/>
  <c r="E19" i="47"/>
  <c r="F19" i="47" l="1"/>
  <c r="C19" i="27"/>
  <c r="F21" i="47"/>
  <c r="F23" i="47"/>
  <c r="G23" i="47" s="1"/>
  <c r="H23" i="47" s="1"/>
  <c r="C9" i="45" s="1"/>
  <c r="F25" i="47"/>
  <c r="G25" i="47" s="1"/>
  <c r="H25" i="47" s="1"/>
  <c r="C11" i="45" s="1"/>
  <c r="F27" i="47"/>
  <c r="G27" i="47" s="1"/>
  <c r="H27" i="47" s="1"/>
  <c r="C13" i="45" s="1"/>
  <c r="F29" i="47"/>
  <c r="F31" i="47"/>
  <c r="G31" i="47" s="1"/>
  <c r="H31" i="47" s="1"/>
  <c r="C17" i="45" s="1"/>
  <c r="F33" i="47"/>
  <c r="G33" i="47" s="1"/>
  <c r="H33" i="47" s="1"/>
  <c r="C19" i="45" s="1"/>
  <c r="F35" i="47"/>
  <c r="G35" i="47" s="1"/>
  <c r="H35" i="47" s="1"/>
  <c r="C21" i="45" s="1"/>
  <c r="F37" i="47"/>
  <c r="G37" i="47" s="1"/>
  <c r="H37" i="47" s="1"/>
  <c r="C23" i="45" s="1"/>
  <c r="F39" i="47"/>
  <c r="G39" i="47" s="1"/>
  <c r="H39" i="47" s="1"/>
  <c r="C25" i="45" s="1"/>
  <c r="F41" i="47"/>
  <c r="F43" i="47"/>
  <c r="F45" i="47"/>
  <c r="F47" i="47"/>
  <c r="G47" i="47" s="1"/>
  <c r="H47" i="47" s="1"/>
  <c r="C33" i="45" s="1"/>
  <c r="F49" i="47"/>
  <c r="F51" i="47"/>
  <c r="G51" i="47" s="1"/>
  <c r="H51" i="47" s="1"/>
  <c r="C37" i="45" s="1"/>
  <c r="F53" i="47"/>
  <c r="G53" i="47" s="1"/>
  <c r="H53" i="47" s="1"/>
  <c r="C39" i="45" s="1"/>
  <c r="F55" i="47"/>
  <c r="G55" i="47" s="1"/>
  <c r="H55" i="47" s="1"/>
  <c r="C41" i="45" s="1"/>
  <c r="F57" i="47"/>
  <c r="G57" i="47" s="1"/>
  <c r="H57" i="47" s="1"/>
  <c r="C43" i="45" s="1"/>
  <c r="F59" i="47"/>
  <c r="G59" i="47" s="1"/>
  <c r="H59" i="47" s="1"/>
  <c r="C45" i="45" s="1"/>
  <c r="F61" i="47"/>
  <c r="G61" i="47" s="1"/>
  <c r="H61" i="47" s="1"/>
  <c r="C47" i="45" s="1"/>
  <c r="F63" i="47"/>
  <c r="G63" i="47" s="1"/>
  <c r="H63" i="47" s="1"/>
  <c r="C49" i="45" s="1"/>
  <c r="F65" i="47"/>
  <c r="F67" i="47"/>
  <c r="G67" i="47" s="1"/>
  <c r="H67" i="47" s="1"/>
  <c r="C53" i="45" s="1"/>
  <c r="F69" i="47"/>
  <c r="G69" i="47" s="1"/>
  <c r="H69" i="47" s="1"/>
  <c r="C55" i="45" s="1"/>
  <c r="F70" i="47"/>
  <c r="G70" i="47" s="1"/>
  <c r="H70" i="47" s="1"/>
  <c r="C56" i="45" s="1"/>
  <c r="F71" i="47"/>
  <c r="G71" i="47" s="1"/>
  <c r="F72" i="47"/>
  <c r="F73" i="47"/>
  <c r="G73" i="47" s="1"/>
  <c r="H73" i="47" s="1"/>
  <c r="C59" i="45" s="1"/>
  <c r="F74" i="47"/>
  <c r="G74" i="47" s="1"/>
  <c r="H74" i="47" s="1"/>
  <c r="C60" i="45" s="1"/>
  <c r="F75" i="47"/>
  <c r="G75" i="47" s="1"/>
  <c r="F76" i="47"/>
  <c r="F77" i="47"/>
  <c r="G77" i="47" s="1"/>
  <c r="H77" i="47" s="1"/>
  <c r="C63" i="45" s="1"/>
  <c r="F78" i="47"/>
  <c r="G78" i="47" s="1"/>
  <c r="H78" i="47" s="1"/>
  <c r="C64" i="45" s="1"/>
  <c r="F79" i="47"/>
  <c r="G79" i="47" s="1"/>
  <c r="F80" i="47"/>
  <c r="G80" i="47" s="1"/>
  <c r="H80" i="47" s="1"/>
  <c r="C66" i="45" s="1"/>
  <c r="F81" i="47"/>
  <c r="G81" i="47" s="1"/>
  <c r="H81" i="47" s="1"/>
  <c r="C67" i="45" s="1"/>
  <c r="F82" i="47"/>
  <c r="G82" i="47" s="1"/>
  <c r="H82" i="47" s="1"/>
  <c r="C68" i="45" s="1"/>
  <c r="F83" i="47"/>
  <c r="G83" i="47" s="1"/>
  <c r="F84" i="47"/>
  <c r="G84" i="47" s="1"/>
  <c r="H84" i="47" s="1"/>
  <c r="C70" i="45" s="1"/>
  <c r="F85" i="47"/>
  <c r="G85" i="47" s="1"/>
  <c r="H85" i="47" s="1"/>
  <c r="C71" i="45" s="1"/>
  <c r="F86" i="47"/>
  <c r="G86" i="47" s="1"/>
  <c r="H86" i="47" s="1"/>
  <c r="C72" i="45" s="1"/>
  <c r="F87" i="47"/>
  <c r="G87" i="47" s="1"/>
  <c r="F88" i="47"/>
  <c r="F89" i="47"/>
  <c r="G89" i="47" s="1"/>
  <c r="H89" i="47" s="1"/>
  <c r="C75" i="45" s="1"/>
  <c r="F90" i="47"/>
  <c r="G90" i="47" s="1"/>
  <c r="H90" i="47" s="1"/>
  <c r="C76" i="45" s="1"/>
  <c r="F91" i="47"/>
  <c r="G91" i="47" s="1"/>
  <c r="F92" i="47"/>
  <c r="F93" i="47"/>
  <c r="G93" i="47" s="1"/>
  <c r="H93" i="47" s="1"/>
  <c r="C79" i="45" s="1"/>
  <c r="F94" i="47"/>
  <c r="G94" i="47" s="1"/>
  <c r="H94" i="47" s="1"/>
  <c r="C80" i="45" s="1"/>
  <c r="F95" i="47"/>
  <c r="G95" i="47" s="1"/>
  <c r="F96" i="47"/>
  <c r="G96" i="47" s="1"/>
  <c r="H96" i="47" s="1"/>
  <c r="C82" i="45" s="1"/>
  <c r="F97" i="47"/>
  <c r="G97" i="47" s="1"/>
  <c r="H97" i="47" s="1"/>
  <c r="C83" i="45" s="1"/>
  <c r="F98" i="47"/>
  <c r="G98" i="47" s="1"/>
  <c r="H98" i="47" s="1"/>
  <c r="C84" i="45" s="1"/>
  <c r="F99" i="47"/>
  <c r="G99" i="47" s="1"/>
  <c r="H99" i="47" s="1"/>
  <c r="C85" i="45" s="1"/>
  <c r="F100" i="47"/>
  <c r="G100" i="47" s="1"/>
  <c r="H100" i="47" s="1"/>
  <c r="C86" i="45" s="1"/>
  <c r="F101" i="47"/>
  <c r="G101" i="47" s="1"/>
  <c r="H101" i="47" s="1"/>
  <c r="C87" i="45" s="1"/>
  <c r="F102" i="47"/>
  <c r="G102" i="47" s="1"/>
  <c r="H102" i="47" s="1"/>
  <c r="C88" i="45" s="1"/>
  <c r="F103" i="47"/>
  <c r="F104" i="47"/>
  <c r="F105" i="47"/>
  <c r="G105" i="47" s="1"/>
  <c r="H105" i="47" s="1"/>
  <c r="C91" i="45" s="1"/>
  <c r="F106" i="47"/>
  <c r="G106" i="47" s="1"/>
  <c r="H106" i="47" s="1"/>
  <c r="C92" i="45" s="1"/>
  <c r="F107" i="47"/>
  <c r="G107" i="47" s="1"/>
  <c r="H107" i="47" s="1"/>
  <c r="C93" i="45" s="1"/>
  <c r="F108" i="47"/>
  <c r="G108" i="47" s="1"/>
  <c r="H108" i="47" s="1"/>
  <c r="C94" i="45" s="1"/>
  <c r="F109" i="47"/>
  <c r="G109" i="47" s="1"/>
  <c r="H109" i="47" s="1"/>
  <c r="C95" i="45" s="1"/>
  <c r="F110" i="47"/>
  <c r="G110" i="47" s="1"/>
  <c r="H110" i="47" s="1"/>
  <c r="C96" i="45" s="1"/>
  <c r="F111" i="47"/>
  <c r="F112" i="47"/>
  <c r="F113" i="47"/>
  <c r="G113" i="47" s="1"/>
  <c r="H113" i="47" s="1"/>
  <c r="C99" i="45" s="1"/>
  <c r="F114" i="47"/>
  <c r="G114" i="47" s="1"/>
  <c r="H114" i="47" s="1"/>
  <c r="C100" i="45" s="1"/>
  <c r="F115" i="47"/>
  <c r="G115" i="47" s="1"/>
  <c r="H115" i="47" s="1"/>
  <c r="C101" i="45" s="1"/>
  <c r="F116" i="47"/>
  <c r="G116" i="47" s="1"/>
  <c r="H116" i="47" s="1"/>
  <c r="C102" i="45" s="1"/>
  <c r="F117" i="47"/>
  <c r="G117" i="47" s="1"/>
  <c r="H117" i="47" s="1"/>
  <c r="C103" i="45" s="1"/>
  <c r="F118" i="47"/>
  <c r="G118" i="47" s="1"/>
  <c r="H118" i="47" s="1"/>
  <c r="C104" i="45" s="1"/>
  <c r="F119" i="47"/>
  <c r="F120" i="47"/>
  <c r="F121" i="47"/>
  <c r="G121" i="47" s="1"/>
  <c r="H121" i="47" s="1"/>
  <c r="C107" i="45" s="1"/>
  <c r="F122" i="47"/>
  <c r="G122" i="47" s="1"/>
  <c r="H122" i="47" s="1"/>
  <c r="C108" i="45" s="1"/>
  <c r="F123" i="47"/>
  <c r="G123" i="47" s="1"/>
  <c r="H123" i="47" s="1"/>
  <c r="C109" i="45" s="1"/>
  <c r="F124" i="47"/>
  <c r="G124" i="47" s="1"/>
  <c r="H124" i="47" s="1"/>
  <c r="C110" i="45" s="1"/>
  <c r="F125" i="47"/>
  <c r="G125" i="47" s="1"/>
  <c r="H125" i="47" s="1"/>
  <c r="C111" i="45" s="1"/>
  <c r="F126" i="47"/>
  <c r="G126" i="47" s="1"/>
  <c r="H126" i="47" s="1"/>
  <c r="C112" i="45" s="1"/>
  <c r="F127" i="47"/>
  <c r="F128" i="47"/>
  <c r="F129" i="47"/>
  <c r="G129" i="47" s="1"/>
  <c r="H129" i="47" s="1"/>
  <c r="C115" i="45" s="1"/>
  <c r="F130" i="47"/>
  <c r="G130" i="47" s="1"/>
  <c r="H130" i="47" s="1"/>
  <c r="C116" i="45" s="1"/>
  <c r="F131" i="47"/>
  <c r="G131" i="47" s="1"/>
  <c r="H131" i="47" s="1"/>
  <c r="C117" i="45" s="1"/>
  <c r="F132" i="47"/>
  <c r="G132" i="47" s="1"/>
  <c r="H132" i="47" s="1"/>
  <c r="C118" i="45" s="1"/>
  <c r="F133" i="47"/>
  <c r="G133" i="47" s="1"/>
  <c r="H133" i="47" s="1"/>
  <c r="C119" i="45" s="1"/>
  <c r="F134" i="47"/>
  <c r="G134" i="47" s="1"/>
  <c r="H134" i="47" s="1"/>
  <c r="C120" i="45" s="1"/>
  <c r="F135" i="47"/>
  <c r="F136" i="47"/>
  <c r="F137" i="47"/>
  <c r="G137" i="47" s="1"/>
  <c r="H137" i="47" s="1"/>
  <c r="C123" i="45" s="1"/>
  <c r="F138" i="47"/>
  <c r="G138" i="47" s="1"/>
  <c r="H138" i="47" s="1"/>
  <c r="C124" i="45" s="1"/>
  <c r="F139" i="47"/>
  <c r="G139" i="47" s="1"/>
  <c r="H139" i="47" s="1"/>
  <c r="C125" i="45" s="1"/>
  <c r="F140" i="47"/>
  <c r="G140" i="47" s="1"/>
  <c r="H140" i="47" s="1"/>
  <c r="C126" i="45" s="1"/>
  <c r="F141" i="47"/>
  <c r="G141" i="47" s="1"/>
  <c r="H141" i="47" s="1"/>
  <c r="C127" i="45" s="1"/>
  <c r="F142" i="47"/>
  <c r="G142" i="47" s="1"/>
  <c r="H142" i="47" s="1"/>
  <c r="C128" i="45" s="1"/>
  <c r="F143" i="47"/>
  <c r="F144" i="47"/>
  <c r="F145" i="47"/>
  <c r="G145" i="47" s="1"/>
  <c r="H145" i="47" s="1"/>
  <c r="C131" i="45" s="1"/>
  <c r="F146" i="47"/>
  <c r="G146" i="47" s="1"/>
  <c r="H146" i="47" s="1"/>
  <c r="C132" i="45" s="1"/>
  <c r="F147" i="47"/>
  <c r="G147" i="47" s="1"/>
  <c r="H147" i="47" s="1"/>
  <c r="C133" i="45" s="1"/>
  <c r="F148" i="47"/>
  <c r="G148" i="47" s="1"/>
  <c r="H148" i="47" s="1"/>
  <c r="C134" i="45" s="1"/>
  <c r="F149" i="47"/>
  <c r="G149" i="47" s="1"/>
  <c r="H149" i="47" s="1"/>
  <c r="C135" i="45" s="1"/>
  <c r="F150" i="47"/>
  <c r="G150" i="47" s="1"/>
  <c r="H150" i="47" s="1"/>
  <c r="C136" i="45" s="1"/>
  <c r="F151" i="47"/>
  <c r="F152" i="47"/>
  <c r="F153" i="47"/>
  <c r="G153" i="47" s="1"/>
  <c r="H153" i="47" s="1"/>
  <c r="C139" i="45" s="1"/>
  <c r="F154" i="47"/>
  <c r="G154" i="47" s="1"/>
  <c r="H154" i="47" s="1"/>
  <c r="C140" i="45" s="1"/>
  <c r="F155" i="47"/>
  <c r="G155" i="47" s="1"/>
  <c r="H155" i="47" s="1"/>
  <c r="C141" i="45" s="1"/>
  <c r="F156" i="47"/>
  <c r="G156" i="47" s="1"/>
  <c r="H156" i="47" s="1"/>
  <c r="C142" i="45" s="1"/>
  <c r="F157" i="47"/>
  <c r="G157" i="47" s="1"/>
  <c r="H157" i="47" s="1"/>
  <c r="C143" i="45" s="1"/>
  <c r="F159" i="47"/>
  <c r="G159" i="47" s="1"/>
  <c r="H159" i="47" s="1"/>
  <c r="C145" i="45" s="1"/>
  <c r="F161" i="47"/>
  <c r="F163" i="47"/>
  <c r="G163" i="47" s="1"/>
  <c r="H163" i="47" s="1"/>
  <c r="C149" i="45" s="1"/>
  <c r="F165" i="47"/>
  <c r="G165" i="47" s="1"/>
  <c r="H165" i="47" s="1"/>
  <c r="C151" i="45" s="1"/>
  <c r="F250" i="47"/>
  <c r="G250" i="47" s="1"/>
  <c r="H250" i="47" s="1"/>
  <c r="C236" i="45" s="1"/>
  <c r="F252" i="47"/>
  <c r="G252" i="47" s="1"/>
  <c r="H252" i="47" s="1"/>
  <c r="C238" i="45" s="1"/>
  <c r="F274" i="47"/>
  <c r="G274" i="47" s="1"/>
  <c r="H274" i="47" s="1"/>
  <c r="C260" i="45" s="1"/>
  <c r="F278" i="47"/>
  <c r="G278" i="47" s="1"/>
  <c r="H278" i="47" s="1"/>
  <c r="C264" i="45" s="1"/>
  <c r="F280" i="47"/>
  <c r="G280" i="47" s="1"/>
  <c r="H280" i="47" s="1"/>
  <c r="C266" i="45" s="1"/>
  <c r="F282" i="47"/>
  <c r="G282" i="47" s="1"/>
  <c r="H282" i="47" s="1"/>
  <c r="C268" i="45" s="1"/>
  <c r="F284" i="47"/>
  <c r="G284" i="47" s="1"/>
  <c r="H284" i="47" s="1"/>
  <c r="C270" i="45" s="1"/>
  <c r="F286" i="47"/>
  <c r="F288" i="47"/>
  <c r="G288" i="47" s="1"/>
  <c r="H288" i="47" s="1"/>
  <c r="C274" i="45" s="1"/>
  <c r="F290" i="47"/>
  <c r="G290" i="47" s="1"/>
  <c r="H290" i="47" s="1"/>
  <c r="C276" i="45" s="1"/>
  <c r="F292" i="47"/>
  <c r="G292" i="47" s="1"/>
  <c r="H292" i="47" s="1"/>
  <c r="C278" i="45" s="1"/>
  <c r="F294" i="47"/>
  <c r="G294" i="47" s="1"/>
  <c r="H294" i="47" s="1"/>
  <c r="C280" i="45" s="1"/>
  <c r="F296" i="47"/>
  <c r="G296" i="47" s="1"/>
  <c r="H296" i="47" s="1"/>
  <c r="C282" i="45" s="1"/>
  <c r="F297" i="47"/>
  <c r="G297" i="47" s="1"/>
  <c r="H297" i="47" s="1"/>
  <c r="C283" i="45" s="1"/>
  <c r="F298" i="47"/>
  <c r="G298" i="47" s="1"/>
  <c r="F299" i="47"/>
  <c r="G299" i="47" s="1"/>
  <c r="H299" i="47" s="1"/>
  <c r="C285" i="45" s="1"/>
  <c r="F300" i="47"/>
  <c r="G300" i="47" s="1"/>
  <c r="H300" i="47" s="1"/>
  <c r="C286" i="45" s="1"/>
  <c r="F301" i="47"/>
  <c r="F302" i="47"/>
  <c r="G302" i="47" s="1"/>
  <c r="F303" i="47"/>
  <c r="F304" i="47"/>
  <c r="G304" i="47" s="1"/>
  <c r="H304" i="47" s="1"/>
  <c r="C290" i="45" s="1"/>
  <c r="F305" i="47"/>
  <c r="G305" i="47" s="1"/>
  <c r="H305" i="47" s="1"/>
  <c r="C291" i="45" s="1"/>
  <c r="F306" i="47"/>
  <c r="G306" i="47" s="1"/>
  <c r="F307" i="47"/>
  <c r="G307" i="47" s="1"/>
  <c r="H307" i="47" s="1"/>
  <c r="C293" i="45" s="1"/>
  <c r="F308" i="47"/>
  <c r="G308" i="47" s="1"/>
  <c r="H308" i="47" s="1"/>
  <c r="C294" i="45" s="1"/>
  <c r="F309" i="47"/>
  <c r="G309" i="47" s="1"/>
  <c r="H309" i="47" s="1"/>
  <c r="C295" i="45" s="1"/>
  <c r="F310" i="47"/>
  <c r="G310" i="47" s="1"/>
  <c r="F311" i="47"/>
  <c r="G311" i="47" s="1"/>
  <c r="H311" i="47" s="1"/>
  <c r="C297" i="45" s="1"/>
  <c r="F312" i="47"/>
  <c r="G312" i="47" s="1"/>
  <c r="H312" i="47" s="1"/>
  <c r="C298" i="45" s="1"/>
  <c r="F313" i="47"/>
  <c r="G313" i="47" s="1"/>
  <c r="H313" i="47" s="1"/>
  <c r="C299" i="45" s="1"/>
  <c r="F314" i="47"/>
  <c r="G314" i="47" s="1"/>
  <c r="F315" i="47"/>
  <c r="G315" i="47" s="1"/>
  <c r="H315" i="47" s="1"/>
  <c r="C301" i="45" s="1"/>
  <c r="F316" i="47"/>
  <c r="G316" i="47" s="1"/>
  <c r="H316" i="47" s="1"/>
  <c r="C302" i="45" s="1"/>
  <c r="F317" i="47"/>
  <c r="F318" i="47"/>
  <c r="G318" i="47" s="1"/>
  <c r="H318" i="47" s="1"/>
  <c r="C304" i="45" s="1"/>
  <c r="F319" i="47"/>
  <c r="G319" i="47" s="1"/>
  <c r="H319" i="47" s="1"/>
  <c r="C305" i="45" s="1"/>
  <c r="F320" i="47"/>
  <c r="G320" i="47" s="1"/>
  <c r="H320" i="47" s="1"/>
  <c r="C306" i="45" s="1"/>
  <c r="F321" i="47"/>
  <c r="G321" i="47" s="1"/>
  <c r="H321" i="47" s="1"/>
  <c r="C307" i="45" s="1"/>
  <c r="F322" i="47"/>
  <c r="G322" i="47" s="1"/>
  <c r="H322" i="47" s="1"/>
  <c r="C308" i="45" s="1"/>
  <c r="F323" i="47"/>
  <c r="G323" i="47" s="1"/>
  <c r="H323" i="47" s="1"/>
  <c r="C309" i="45" s="1"/>
  <c r="F324" i="47"/>
  <c r="F325" i="47"/>
  <c r="F326" i="47"/>
  <c r="G326" i="47" s="1"/>
  <c r="H326" i="47" s="1"/>
  <c r="C312" i="45" s="1"/>
  <c r="F327" i="47"/>
  <c r="G327" i="47" s="1"/>
  <c r="H327" i="47" s="1"/>
  <c r="C313" i="45" s="1"/>
  <c r="F328" i="47"/>
  <c r="G328" i="47" s="1"/>
  <c r="H328" i="47" s="1"/>
  <c r="C314" i="45" s="1"/>
  <c r="F340" i="47"/>
  <c r="G340" i="47" s="1"/>
  <c r="H340" i="47" s="1"/>
  <c r="C326" i="45" s="1"/>
  <c r="F343" i="47"/>
  <c r="G343" i="47" s="1"/>
  <c r="H343" i="47" s="1"/>
  <c r="C329" i="45" s="1"/>
  <c r="F344" i="47"/>
  <c r="G344" i="47" s="1"/>
  <c r="H344" i="47" s="1"/>
  <c r="C330" i="45" s="1"/>
  <c r="F345" i="47"/>
  <c r="G345" i="47" s="1"/>
  <c r="H345" i="47" s="1"/>
  <c r="C331" i="45" s="1"/>
  <c r="F346" i="47"/>
  <c r="F347" i="47"/>
  <c r="G347" i="47" s="1"/>
  <c r="F348" i="47"/>
  <c r="G348" i="47" s="1"/>
  <c r="H348" i="47" s="1"/>
  <c r="C334" i="45" s="1"/>
  <c r="F349" i="47"/>
  <c r="G349" i="47" s="1"/>
  <c r="F350" i="47"/>
  <c r="G350" i="47" s="1"/>
  <c r="H350" i="47" s="1"/>
  <c r="C336" i="45" s="1"/>
  <c r="F351" i="47"/>
  <c r="G351" i="47" s="1"/>
  <c r="F352" i="47"/>
  <c r="G352" i="47" s="1"/>
  <c r="H352" i="47" s="1"/>
  <c r="C338" i="45" s="1"/>
  <c r="F353" i="47"/>
  <c r="G353" i="47" s="1"/>
  <c r="F354" i="47"/>
  <c r="G354" i="47" s="1"/>
  <c r="H354" i="47" s="1"/>
  <c r="C340" i="45" s="1"/>
  <c r="F355" i="47"/>
  <c r="G355" i="47" s="1"/>
  <c r="F356" i="47"/>
  <c r="F357" i="47"/>
  <c r="G357" i="47" s="1"/>
  <c r="F358" i="47"/>
  <c r="G358" i="47" s="1"/>
  <c r="H358" i="47" s="1"/>
  <c r="C344" i="45" s="1"/>
  <c r="F359" i="47"/>
  <c r="G359" i="47" s="1"/>
  <c r="F360" i="47"/>
  <c r="G360" i="47" s="1"/>
  <c r="H360" i="47" s="1"/>
  <c r="C346" i="45" s="1"/>
  <c r="F335" i="47"/>
  <c r="G335" i="47" s="1"/>
  <c r="H335" i="47" s="1"/>
  <c r="C321" i="45" s="1"/>
  <c r="F166" i="47"/>
  <c r="G166" i="47" s="1"/>
  <c r="H166" i="47" s="1"/>
  <c r="C152" i="45" s="1"/>
  <c r="F167" i="47"/>
  <c r="G167" i="47" s="1"/>
  <c r="H167" i="47" s="1"/>
  <c r="C153" i="45" s="1"/>
  <c r="F168" i="47"/>
  <c r="G168" i="47" s="1"/>
  <c r="H168" i="47" s="1"/>
  <c r="C154" i="45" s="1"/>
  <c r="F169" i="47"/>
  <c r="G169" i="47" s="1"/>
  <c r="H169" i="47" s="1"/>
  <c r="C155" i="45" s="1"/>
  <c r="F170" i="47"/>
  <c r="G170" i="47" s="1"/>
  <c r="H170" i="47" s="1"/>
  <c r="C156" i="45" s="1"/>
  <c r="F171" i="47"/>
  <c r="G171" i="47" s="1"/>
  <c r="H171" i="47" s="1"/>
  <c r="C157" i="45" s="1"/>
  <c r="F172" i="47"/>
  <c r="G172" i="47" s="1"/>
  <c r="H172" i="47" s="1"/>
  <c r="C158" i="45" s="1"/>
  <c r="F173" i="47"/>
  <c r="G173" i="47" s="1"/>
  <c r="H173" i="47" s="1"/>
  <c r="C159" i="45" s="1"/>
  <c r="F174" i="47"/>
  <c r="F175" i="47"/>
  <c r="G175" i="47" s="1"/>
  <c r="H175" i="47" s="1"/>
  <c r="C161" i="45" s="1"/>
  <c r="F176" i="47"/>
  <c r="G176" i="47" s="1"/>
  <c r="H176" i="47" s="1"/>
  <c r="C162" i="45" s="1"/>
  <c r="F177" i="47"/>
  <c r="G177" i="47" s="1"/>
  <c r="H177" i="47" s="1"/>
  <c r="C163" i="45" s="1"/>
  <c r="F178" i="47"/>
  <c r="G178" i="47" s="1"/>
  <c r="H178" i="47" s="1"/>
  <c r="C164" i="45" s="1"/>
  <c r="F179" i="47"/>
  <c r="G179" i="47" s="1"/>
  <c r="H179" i="47" s="1"/>
  <c r="C165" i="45" s="1"/>
  <c r="F180" i="47"/>
  <c r="G180" i="47" s="1"/>
  <c r="H180" i="47" s="1"/>
  <c r="C166" i="45" s="1"/>
  <c r="F181" i="47"/>
  <c r="G181" i="47" s="1"/>
  <c r="H181" i="47" s="1"/>
  <c r="C167" i="45" s="1"/>
  <c r="F182" i="47"/>
  <c r="G182" i="47" s="1"/>
  <c r="H182" i="47" s="1"/>
  <c r="C168" i="45" s="1"/>
  <c r="F183" i="47"/>
  <c r="G183" i="47" s="1"/>
  <c r="H183" i="47" s="1"/>
  <c r="C169" i="45" s="1"/>
  <c r="F184" i="47"/>
  <c r="G184" i="47" s="1"/>
  <c r="H184" i="47" s="1"/>
  <c r="C170" i="45" s="1"/>
  <c r="F185" i="47"/>
  <c r="G185" i="47" s="1"/>
  <c r="H185" i="47" s="1"/>
  <c r="C171" i="45" s="1"/>
  <c r="F186" i="47"/>
  <c r="G186" i="47" s="1"/>
  <c r="H186" i="47" s="1"/>
  <c r="C172" i="45" s="1"/>
  <c r="F187" i="47"/>
  <c r="G187" i="47" s="1"/>
  <c r="H187" i="47" s="1"/>
  <c r="C173" i="45" s="1"/>
  <c r="F188" i="47"/>
  <c r="G188" i="47" s="1"/>
  <c r="H188" i="47" s="1"/>
  <c r="C174" i="45" s="1"/>
  <c r="F189" i="47"/>
  <c r="G189" i="47" s="1"/>
  <c r="H189" i="47" s="1"/>
  <c r="C175" i="45" s="1"/>
  <c r="F190" i="47"/>
  <c r="G190" i="47" s="1"/>
  <c r="F191" i="47"/>
  <c r="F192" i="47"/>
  <c r="G192" i="47" s="1"/>
  <c r="H192" i="47" s="1"/>
  <c r="C178" i="45" s="1"/>
  <c r="F193" i="47"/>
  <c r="G193" i="47" s="1"/>
  <c r="H193" i="47" s="1"/>
  <c r="C179" i="45" s="1"/>
  <c r="F194" i="47"/>
  <c r="G194" i="47" s="1"/>
  <c r="F195" i="47"/>
  <c r="G195" i="47" s="1"/>
  <c r="H195" i="47" s="1"/>
  <c r="C181" i="45" s="1"/>
  <c r="F196" i="47"/>
  <c r="G196" i="47" s="1"/>
  <c r="H196" i="47" s="1"/>
  <c r="C182" i="45" s="1"/>
  <c r="F197" i="47"/>
  <c r="G197" i="47" s="1"/>
  <c r="H197" i="47" s="1"/>
  <c r="C183" i="45" s="1"/>
  <c r="F198" i="47"/>
  <c r="G198" i="47" s="1"/>
  <c r="F200" i="47"/>
  <c r="G200" i="47" s="1"/>
  <c r="H200" i="47" s="1"/>
  <c r="C186" i="45" s="1"/>
  <c r="F202" i="47"/>
  <c r="G202" i="47" s="1"/>
  <c r="H202" i="47" s="1"/>
  <c r="C188" i="45" s="1"/>
  <c r="F204" i="47"/>
  <c r="G204" i="47" s="1"/>
  <c r="H204" i="47" s="1"/>
  <c r="C190" i="45" s="1"/>
  <c r="F206" i="47"/>
  <c r="G206" i="47" s="1"/>
  <c r="H206" i="47" s="1"/>
  <c r="C192" i="45" s="1"/>
  <c r="F208" i="47"/>
  <c r="F210" i="47"/>
  <c r="G210" i="47" s="1"/>
  <c r="H210" i="47" s="1"/>
  <c r="C196" i="45" s="1"/>
  <c r="F212" i="47"/>
  <c r="G212" i="47" s="1"/>
  <c r="H212" i="47" s="1"/>
  <c r="C198" i="45" s="1"/>
  <c r="F214" i="47"/>
  <c r="G214" i="47" s="1"/>
  <c r="H214" i="47" s="1"/>
  <c r="C200" i="45" s="1"/>
  <c r="F216" i="47"/>
  <c r="G216" i="47" s="1"/>
  <c r="H216" i="47" s="1"/>
  <c r="C202" i="45" s="1"/>
  <c r="F218" i="47"/>
  <c r="G218" i="47" s="1"/>
  <c r="H218" i="47" s="1"/>
  <c r="C204" i="45" s="1"/>
  <c r="F220" i="47"/>
  <c r="G220" i="47" s="1"/>
  <c r="H220" i="47" s="1"/>
  <c r="C206" i="45" s="1"/>
  <c r="F222" i="47"/>
  <c r="G222" i="47" s="1"/>
  <c r="H222" i="47" s="1"/>
  <c r="C208" i="45" s="1"/>
  <c r="F224" i="47"/>
  <c r="F226" i="47"/>
  <c r="G226" i="47" s="1"/>
  <c r="H226" i="47" s="1"/>
  <c r="C212" i="45" s="1"/>
  <c r="F228" i="47"/>
  <c r="G228" i="47" s="1"/>
  <c r="H228" i="47" s="1"/>
  <c r="C214" i="45" s="1"/>
  <c r="F230" i="47"/>
  <c r="G230" i="47" s="1"/>
  <c r="H230" i="47" s="1"/>
  <c r="C216" i="45" s="1"/>
  <c r="F232" i="47"/>
  <c r="G232" i="47" s="1"/>
  <c r="H232" i="47" s="1"/>
  <c r="C218" i="45" s="1"/>
  <c r="F234" i="47"/>
  <c r="G234" i="47" s="1"/>
  <c r="H234" i="47" s="1"/>
  <c r="C220" i="45" s="1"/>
  <c r="F236" i="47"/>
  <c r="G236" i="47" s="1"/>
  <c r="H236" i="47" s="1"/>
  <c r="C222" i="45" s="1"/>
  <c r="F255" i="47"/>
  <c r="G255" i="47" s="1"/>
  <c r="H255" i="47" s="1"/>
  <c r="C241" i="45" s="1"/>
  <c r="F257" i="47"/>
  <c r="F259" i="47"/>
  <c r="G259" i="47" s="1"/>
  <c r="H259" i="47" s="1"/>
  <c r="C245" i="45" s="1"/>
  <c r="F264" i="47"/>
  <c r="G264" i="47" s="1"/>
  <c r="H264" i="47" s="1"/>
  <c r="C250" i="45" s="1"/>
  <c r="F272" i="47"/>
  <c r="G272" i="47" s="1"/>
  <c r="H272" i="47" s="1"/>
  <c r="C258" i="45" s="1"/>
  <c r="F331" i="47"/>
  <c r="G331" i="47" s="1"/>
  <c r="H331" i="47" s="1"/>
  <c r="C317" i="45" s="1"/>
  <c r="F332" i="47"/>
  <c r="G332" i="47" s="1"/>
  <c r="H332" i="47" s="1"/>
  <c r="C318" i="45" s="1"/>
  <c r="F338" i="47"/>
  <c r="G338" i="47" s="1"/>
  <c r="H338" i="47" s="1"/>
  <c r="C324" i="45" s="1"/>
  <c r="F158" i="47"/>
  <c r="G158" i="47" s="1"/>
  <c r="H158" i="47" s="1"/>
  <c r="C144" i="45" s="1"/>
  <c r="F160" i="47"/>
  <c r="G160" i="47" s="1"/>
  <c r="H160" i="47" s="1"/>
  <c r="C146" i="45" s="1"/>
  <c r="F162" i="47"/>
  <c r="G162" i="47" s="1"/>
  <c r="H162" i="47" s="1"/>
  <c r="C148" i="45" s="1"/>
  <c r="F164" i="47"/>
  <c r="G164" i="47" s="1"/>
  <c r="H164" i="47" s="1"/>
  <c r="C150" i="45" s="1"/>
  <c r="B11" i="47"/>
  <c r="F238" i="47"/>
  <c r="F240" i="47"/>
  <c r="G240" i="47" s="1"/>
  <c r="H240" i="47" s="1"/>
  <c r="C226" i="45" s="1"/>
  <c r="F242" i="47"/>
  <c r="G242" i="47" s="1"/>
  <c r="H242" i="47" s="1"/>
  <c r="C228" i="45" s="1"/>
  <c r="F244" i="47"/>
  <c r="G244" i="47" s="1"/>
  <c r="H244" i="47" s="1"/>
  <c r="C230" i="45" s="1"/>
  <c r="F246" i="47"/>
  <c r="F248" i="47"/>
  <c r="G248" i="47" s="1"/>
  <c r="H248" i="47" s="1"/>
  <c r="C234" i="45" s="1"/>
  <c r="F256" i="47"/>
  <c r="G256" i="47" s="1"/>
  <c r="H256" i="47" s="1"/>
  <c r="C242" i="45" s="1"/>
  <c r="F258" i="47"/>
  <c r="G258" i="47" s="1"/>
  <c r="H258" i="47" s="1"/>
  <c r="C244" i="45" s="1"/>
  <c r="F260" i="47"/>
  <c r="G260" i="47" s="1"/>
  <c r="F262" i="47"/>
  <c r="G262" i="47" s="1"/>
  <c r="H262" i="47" s="1"/>
  <c r="C248" i="45" s="1"/>
  <c r="F254" i="47"/>
  <c r="G254" i="47" s="1"/>
  <c r="H254" i="47" s="1"/>
  <c r="C240" i="45" s="1"/>
  <c r="F266" i="47"/>
  <c r="G266" i="47" s="1"/>
  <c r="H266" i="47" s="1"/>
  <c r="C252" i="45" s="1"/>
  <c r="F268" i="47"/>
  <c r="G268" i="47" s="1"/>
  <c r="H268" i="47" s="1"/>
  <c r="C254" i="45" s="1"/>
  <c r="F271" i="47"/>
  <c r="G271" i="47" s="1"/>
  <c r="H271" i="47" s="1"/>
  <c r="C257" i="45" s="1"/>
  <c r="F273" i="47"/>
  <c r="G273" i="47" s="1"/>
  <c r="H273" i="47" s="1"/>
  <c r="C259" i="45" s="1"/>
  <c r="F275" i="47"/>
  <c r="G275" i="47" s="1"/>
  <c r="H275" i="47" s="1"/>
  <c r="C261" i="45" s="1"/>
  <c r="F276" i="47"/>
  <c r="G276" i="47" s="1"/>
  <c r="H276" i="47" s="1"/>
  <c r="C262" i="45" s="1"/>
  <c r="F330" i="47"/>
  <c r="G330" i="47" s="1"/>
  <c r="H330" i="47" s="1"/>
  <c r="C316" i="45" s="1"/>
  <c r="F334" i="47"/>
  <c r="G334" i="47" s="1"/>
  <c r="H334" i="47" s="1"/>
  <c r="C320" i="45" s="1"/>
  <c r="F337" i="47"/>
  <c r="G337" i="47" s="1"/>
  <c r="H337" i="47" s="1"/>
  <c r="C323" i="45" s="1"/>
  <c r="F342" i="47"/>
  <c r="G342" i="47" s="1"/>
  <c r="H342" i="47" s="1"/>
  <c r="C328" i="45" s="1"/>
  <c r="G29" i="47"/>
  <c r="H29" i="47" s="1"/>
  <c r="C15" i="45" s="1"/>
  <c r="G43" i="47"/>
  <c r="H43" i="47" s="1"/>
  <c r="C29" i="45" s="1"/>
  <c r="G45" i="47"/>
  <c r="H45" i="47" s="1"/>
  <c r="C31" i="45" s="1"/>
  <c r="G49" i="47"/>
  <c r="H49" i="47" s="1"/>
  <c r="C35" i="45" s="1"/>
  <c r="G65" i="47"/>
  <c r="H65" i="47" s="1"/>
  <c r="C51" i="45" s="1"/>
  <c r="G72" i="47"/>
  <c r="H72" i="47" s="1"/>
  <c r="C58" i="45" s="1"/>
  <c r="G88" i="47"/>
  <c r="H88" i="47" s="1"/>
  <c r="C74" i="45" s="1"/>
  <c r="G19" i="47"/>
  <c r="G21" i="47"/>
  <c r="H21" i="47" s="1"/>
  <c r="C7" i="45" s="1"/>
  <c r="G41" i="47"/>
  <c r="H41" i="47" s="1"/>
  <c r="C27" i="45" s="1"/>
  <c r="F20" i="47"/>
  <c r="F22" i="47"/>
  <c r="F24" i="47"/>
  <c r="F26" i="47"/>
  <c r="F28" i="47"/>
  <c r="F30" i="47"/>
  <c r="F32" i="47"/>
  <c r="F34" i="47"/>
  <c r="F36" i="47"/>
  <c r="F38" i="47"/>
  <c r="F40" i="47"/>
  <c r="F42" i="47"/>
  <c r="F44" i="47"/>
  <c r="F46" i="47"/>
  <c r="F48" i="47"/>
  <c r="F50" i="47"/>
  <c r="F52" i="47"/>
  <c r="F54" i="47"/>
  <c r="F56" i="47"/>
  <c r="F58" i="47"/>
  <c r="F60" i="47"/>
  <c r="F62" i="47"/>
  <c r="F64" i="47"/>
  <c r="F66" i="47"/>
  <c r="F68" i="47"/>
  <c r="G76" i="47"/>
  <c r="H76" i="47" s="1"/>
  <c r="C62" i="45" s="1"/>
  <c r="G92" i="47"/>
  <c r="H92" i="47" s="1"/>
  <c r="C78" i="45" s="1"/>
  <c r="G104" i="47"/>
  <c r="H104" i="47" s="1"/>
  <c r="C90" i="45" s="1"/>
  <c r="G112" i="47"/>
  <c r="H112" i="47" s="1"/>
  <c r="C98" i="45" s="1"/>
  <c r="G120" i="47"/>
  <c r="H120" i="47" s="1"/>
  <c r="C106" i="45" s="1"/>
  <c r="G128" i="47"/>
  <c r="H128" i="47" s="1"/>
  <c r="C114" i="45" s="1"/>
  <c r="G136" i="47"/>
  <c r="H136" i="47" s="1"/>
  <c r="C122" i="45" s="1"/>
  <c r="G144" i="47"/>
  <c r="H144" i="47" s="1"/>
  <c r="C130" i="45" s="1"/>
  <c r="G152" i="47"/>
  <c r="H152" i="47" s="1"/>
  <c r="C138" i="45" s="1"/>
  <c r="G174" i="47"/>
  <c r="H174" i="47" s="1"/>
  <c r="C160" i="45" s="1"/>
  <c r="H71" i="47"/>
  <c r="C57" i="45" s="1"/>
  <c r="H79" i="47"/>
  <c r="C65" i="45" s="1"/>
  <c r="H87" i="47"/>
  <c r="C73" i="45" s="1"/>
  <c r="H95" i="47"/>
  <c r="C81" i="45" s="1"/>
  <c r="G103" i="47"/>
  <c r="H103" i="47" s="1"/>
  <c r="C89" i="45" s="1"/>
  <c r="G111" i="47"/>
  <c r="H111" i="47" s="1"/>
  <c r="C97" i="45" s="1"/>
  <c r="G119" i="47"/>
  <c r="H119" i="47" s="1"/>
  <c r="C105" i="45" s="1"/>
  <c r="G127" i="47"/>
  <c r="H127" i="47" s="1"/>
  <c r="C113" i="45" s="1"/>
  <c r="G135" i="47"/>
  <c r="H135" i="47" s="1"/>
  <c r="C121" i="45" s="1"/>
  <c r="G143" i="47"/>
  <c r="H143" i="47" s="1"/>
  <c r="C129" i="45" s="1"/>
  <c r="G151" i="47"/>
  <c r="H151" i="47" s="1"/>
  <c r="C137" i="45" s="1"/>
  <c r="G161" i="47"/>
  <c r="H161" i="47" s="1"/>
  <c r="C147" i="45" s="1"/>
  <c r="G191" i="47"/>
  <c r="H191" i="47" s="1"/>
  <c r="C177" i="45" s="1"/>
  <c r="G208" i="47"/>
  <c r="H208" i="47" s="1"/>
  <c r="C194" i="45" s="1"/>
  <c r="G224" i="47"/>
  <c r="H224" i="47" s="1"/>
  <c r="C210" i="45" s="1"/>
  <c r="G238" i="47"/>
  <c r="H238" i="47" s="1"/>
  <c r="C224" i="45" s="1"/>
  <c r="G246" i="47"/>
  <c r="H246" i="47" s="1"/>
  <c r="C232" i="45" s="1"/>
  <c r="G257" i="47"/>
  <c r="H257" i="47" s="1"/>
  <c r="C243" i="45" s="1"/>
  <c r="F199" i="47"/>
  <c r="F201" i="47"/>
  <c r="F203" i="47"/>
  <c r="F205" i="47"/>
  <c r="F207" i="47"/>
  <c r="F209" i="47"/>
  <c r="F211" i="47"/>
  <c r="F213" i="47"/>
  <c r="F215" i="47"/>
  <c r="F217" i="47"/>
  <c r="F219" i="47"/>
  <c r="F221" i="47"/>
  <c r="F223" i="47"/>
  <c r="F225" i="47"/>
  <c r="F227" i="47"/>
  <c r="F229" i="47"/>
  <c r="F231" i="47"/>
  <c r="F233" i="47"/>
  <c r="F235" i="47"/>
  <c r="F237" i="47"/>
  <c r="F239" i="47"/>
  <c r="F241" i="47"/>
  <c r="F243" i="47"/>
  <c r="F245" i="47"/>
  <c r="F247" i="47"/>
  <c r="F249" i="47"/>
  <c r="F251" i="47"/>
  <c r="F253" i="47"/>
  <c r="G286" i="47"/>
  <c r="H286" i="47" s="1"/>
  <c r="C272" i="45" s="1"/>
  <c r="G301" i="47"/>
  <c r="H301" i="47" s="1"/>
  <c r="C287" i="45" s="1"/>
  <c r="F261" i="47"/>
  <c r="F263" i="47"/>
  <c r="F265" i="47"/>
  <c r="F267" i="47"/>
  <c r="F269" i="47"/>
  <c r="F270" i="47"/>
  <c r="F277" i="47"/>
  <c r="F279" i="47"/>
  <c r="F281" i="47"/>
  <c r="F283" i="47"/>
  <c r="F285" i="47"/>
  <c r="F287" i="47"/>
  <c r="F289" i="47"/>
  <c r="F291" i="47"/>
  <c r="F293" i="47"/>
  <c r="F295" i="47"/>
  <c r="G303" i="47"/>
  <c r="H303" i="47" s="1"/>
  <c r="C289" i="45" s="1"/>
  <c r="G317" i="47"/>
  <c r="H317" i="47" s="1"/>
  <c r="C303" i="45" s="1"/>
  <c r="G325" i="47"/>
  <c r="H325" i="47" s="1"/>
  <c r="C311" i="45" s="1"/>
  <c r="G324" i="47"/>
  <c r="H324" i="47" s="1"/>
  <c r="C310" i="45" s="1"/>
  <c r="F329" i="47"/>
  <c r="F333" i="47"/>
  <c r="G346" i="47"/>
  <c r="H346" i="47" s="1"/>
  <c r="C332" i="45" s="1"/>
  <c r="F336" i="47"/>
  <c r="F339" i="47"/>
  <c r="F341" i="47"/>
  <c r="G356" i="47"/>
  <c r="H356" i="47" s="1"/>
  <c r="C342" i="45" s="1"/>
  <c r="H347" i="47"/>
  <c r="C333" i="45" s="1"/>
  <c r="B20" i="27"/>
  <c r="B21" i="27"/>
  <c r="B22" i="27"/>
  <c r="B23" i="27"/>
  <c r="B24" i="27"/>
  <c r="B25" i="27"/>
  <c r="B26" i="27"/>
  <c r="B27" i="27"/>
  <c r="B28" i="27"/>
  <c r="B29" i="27"/>
  <c r="B30" i="27"/>
  <c r="B31" i="27"/>
  <c r="B32" i="27"/>
  <c r="B33" i="27"/>
  <c r="B34" i="27"/>
  <c r="B35" i="27"/>
  <c r="B36" i="27"/>
  <c r="B37" i="27"/>
  <c r="B38" i="27"/>
  <c r="B39" i="27"/>
  <c r="B40" i="27"/>
  <c r="B41" i="27"/>
  <c r="B42" i="27"/>
  <c r="B43" i="27"/>
  <c r="B44" i="27"/>
  <c r="B45" i="27"/>
  <c r="B46" i="27"/>
  <c r="B47" i="27"/>
  <c r="B48" i="27"/>
  <c r="B49" i="27"/>
  <c r="B50" i="27"/>
  <c r="B51" i="27"/>
  <c r="B52" i="27"/>
  <c r="B53" i="27"/>
  <c r="B54" i="27"/>
  <c r="B55" i="27"/>
  <c r="B56" i="27"/>
  <c r="B57" i="27"/>
  <c r="B58" i="27"/>
  <c r="B59" i="27"/>
  <c r="B60" i="27"/>
  <c r="B61" i="27"/>
  <c r="B62" i="27"/>
  <c r="B63" i="27"/>
  <c r="B64" i="27"/>
  <c r="B65" i="27"/>
  <c r="B66" i="27"/>
  <c r="B67" i="27"/>
  <c r="B68" i="27"/>
  <c r="B69" i="27"/>
  <c r="B70" i="27"/>
  <c r="B71" i="27"/>
  <c r="B72" i="27"/>
  <c r="B73" i="27"/>
  <c r="B74" i="27"/>
  <c r="B75" i="27"/>
  <c r="B76" i="27"/>
  <c r="B77" i="27"/>
  <c r="B78" i="27"/>
  <c r="B79" i="27"/>
  <c r="B80" i="27"/>
  <c r="B81" i="27"/>
  <c r="B82" i="27"/>
  <c r="B83" i="27"/>
  <c r="B84" i="27"/>
  <c r="B85" i="27"/>
  <c r="B86" i="27"/>
  <c r="B87" i="27"/>
  <c r="B88" i="27"/>
  <c r="B89" i="27"/>
  <c r="B90" i="27"/>
  <c r="B91" i="27"/>
  <c r="B92" i="27"/>
  <c r="B93" i="27"/>
  <c r="B94" i="27"/>
  <c r="B95" i="27"/>
  <c r="B96" i="27"/>
  <c r="B97" i="27"/>
  <c r="B98" i="27"/>
  <c r="B99" i="27"/>
  <c r="B100" i="27"/>
  <c r="B101" i="27"/>
  <c r="B102" i="27"/>
  <c r="B103" i="27"/>
  <c r="B104" i="27"/>
  <c r="B105" i="27"/>
  <c r="B106" i="27"/>
  <c r="B107" i="27"/>
  <c r="B108" i="27"/>
  <c r="B109" i="27"/>
  <c r="B110" i="27"/>
  <c r="B111" i="27"/>
  <c r="B112" i="27"/>
  <c r="B113" i="27"/>
  <c r="B114" i="27"/>
  <c r="B115" i="27"/>
  <c r="B116" i="27"/>
  <c r="B117" i="27"/>
  <c r="B118" i="27"/>
  <c r="B119" i="27"/>
  <c r="B120" i="27"/>
  <c r="B121" i="27"/>
  <c r="B122" i="27"/>
  <c r="B123" i="27"/>
  <c r="B124" i="27"/>
  <c r="B125" i="27"/>
  <c r="B126" i="27"/>
  <c r="B127" i="27"/>
  <c r="B128" i="27"/>
  <c r="B129" i="27"/>
  <c r="B130" i="27"/>
  <c r="B131" i="27"/>
  <c r="B132" i="27"/>
  <c r="B133" i="27"/>
  <c r="B134" i="27"/>
  <c r="B135" i="27"/>
  <c r="B136" i="27"/>
  <c r="B137" i="27"/>
  <c r="B138" i="27"/>
  <c r="B139" i="27"/>
  <c r="B140" i="27"/>
  <c r="B141" i="27"/>
  <c r="B142" i="27"/>
  <c r="B143" i="27"/>
  <c r="B144" i="27"/>
  <c r="B145" i="27"/>
  <c r="B146" i="27"/>
  <c r="B147" i="27"/>
  <c r="B148" i="27"/>
  <c r="B149" i="27"/>
  <c r="B150" i="27"/>
  <c r="B151" i="27"/>
  <c r="B152" i="27"/>
  <c r="B153" i="27"/>
  <c r="B154" i="27"/>
  <c r="B155" i="27"/>
  <c r="B156" i="27"/>
  <c r="B157" i="27"/>
  <c r="B158" i="27"/>
  <c r="B159" i="27"/>
  <c r="B160" i="27"/>
  <c r="B161" i="27"/>
  <c r="B162" i="27"/>
  <c r="B163" i="27"/>
  <c r="B164" i="27"/>
  <c r="B165" i="27"/>
  <c r="B166" i="27"/>
  <c r="B167" i="27"/>
  <c r="B168" i="27"/>
  <c r="B169" i="27"/>
  <c r="B170" i="27"/>
  <c r="B171" i="27"/>
  <c r="B172" i="27"/>
  <c r="B173" i="27"/>
  <c r="B174" i="27"/>
  <c r="B175" i="27"/>
  <c r="B176" i="27"/>
  <c r="B177" i="27"/>
  <c r="B178" i="27"/>
  <c r="B179" i="27"/>
  <c r="B180" i="27"/>
  <c r="B181" i="27"/>
  <c r="B182" i="27"/>
  <c r="B183" i="27"/>
  <c r="B184" i="27"/>
  <c r="B185" i="27"/>
  <c r="B186" i="27"/>
  <c r="B187" i="27"/>
  <c r="B188" i="27"/>
  <c r="B189" i="27"/>
  <c r="B190" i="27"/>
  <c r="B191" i="27"/>
  <c r="B192" i="27"/>
  <c r="B193" i="27"/>
  <c r="B194" i="27"/>
  <c r="B195" i="27"/>
  <c r="B196" i="27"/>
  <c r="B197" i="27"/>
  <c r="B198" i="27"/>
  <c r="B199" i="27"/>
  <c r="B200" i="27"/>
  <c r="B201" i="27"/>
  <c r="B202" i="27"/>
  <c r="B203" i="27"/>
  <c r="B204" i="27"/>
  <c r="B205" i="27"/>
  <c r="B206" i="27"/>
  <c r="B207" i="27"/>
  <c r="B208" i="27"/>
  <c r="B209" i="27"/>
  <c r="B210" i="27"/>
  <c r="B211" i="27"/>
  <c r="B212" i="27"/>
  <c r="B213" i="27"/>
  <c r="B214" i="27"/>
  <c r="B215" i="27"/>
  <c r="B216" i="27"/>
  <c r="B217" i="27"/>
  <c r="B218" i="27"/>
  <c r="B219" i="27"/>
  <c r="B220" i="27"/>
  <c r="B221" i="27"/>
  <c r="B222" i="27"/>
  <c r="B223" i="27"/>
  <c r="B224" i="27"/>
  <c r="B225" i="27"/>
  <c r="B226" i="27"/>
  <c r="B227" i="27"/>
  <c r="B228" i="27"/>
  <c r="B229" i="27"/>
  <c r="B230" i="27"/>
  <c r="B231" i="27"/>
  <c r="B232" i="27"/>
  <c r="B233" i="27"/>
  <c r="B234" i="27"/>
  <c r="B235" i="27"/>
  <c r="B236" i="27"/>
  <c r="B237" i="27"/>
  <c r="B238" i="27"/>
  <c r="B239" i="27"/>
  <c r="B240" i="27"/>
  <c r="B241" i="27"/>
  <c r="B242" i="27"/>
  <c r="B243" i="27"/>
  <c r="B244" i="27"/>
  <c r="B245" i="27"/>
  <c r="B246" i="27"/>
  <c r="B247" i="27"/>
  <c r="B248" i="27"/>
  <c r="B249" i="27"/>
  <c r="B250" i="27"/>
  <c r="B251" i="27"/>
  <c r="B252" i="27"/>
  <c r="B253" i="27"/>
  <c r="B254" i="27"/>
  <c r="B255" i="27"/>
  <c r="B256" i="27"/>
  <c r="B257" i="27"/>
  <c r="B258" i="27"/>
  <c r="B259" i="27"/>
  <c r="B260" i="27"/>
  <c r="B261" i="27"/>
  <c r="B262" i="27"/>
  <c r="B263" i="27"/>
  <c r="B264" i="27"/>
  <c r="B265" i="27"/>
  <c r="B266" i="27"/>
  <c r="B267" i="27"/>
  <c r="B268" i="27"/>
  <c r="B269" i="27"/>
  <c r="B270" i="27"/>
  <c r="B271" i="27"/>
  <c r="B272" i="27"/>
  <c r="B273" i="27"/>
  <c r="B274" i="27"/>
  <c r="B275" i="27"/>
  <c r="B276" i="27"/>
  <c r="B277" i="27"/>
  <c r="B278" i="27"/>
  <c r="B279" i="27"/>
  <c r="B280" i="27"/>
  <c r="B281" i="27"/>
  <c r="B282" i="27"/>
  <c r="B283" i="27"/>
  <c r="B284" i="27"/>
  <c r="B285" i="27"/>
  <c r="B286" i="27"/>
  <c r="B287" i="27"/>
  <c r="B288" i="27"/>
  <c r="B289" i="27"/>
  <c r="B290" i="27"/>
  <c r="B291" i="27"/>
  <c r="B292" i="27"/>
  <c r="B293" i="27"/>
  <c r="B294" i="27"/>
  <c r="B295" i="27"/>
  <c r="B296" i="27"/>
  <c r="B297" i="27"/>
  <c r="B298" i="27"/>
  <c r="B299" i="27"/>
  <c r="B300" i="27"/>
  <c r="B301" i="27"/>
  <c r="B302" i="27"/>
  <c r="B303" i="27"/>
  <c r="B304" i="27"/>
  <c r="B305" i="27"/>
  <c r="B306" i="27"/>
  <c r="B307" i="27"/>
  <c r="B308" i="27"/>
  <c r="B309" i="27"/>
  <c r="B310" i="27"/>
  <c r="B311" i="27"/>
  <c r="B312" i="27"/>
  <c r="B313" i="27"/>
  <c r="B314" i="27"/>
  <c r="B315" i="27"/>
  <c r="B316" i="27"/>
  <c r="B317" i="27"/>
  <c r="B318" i="27"/>
  <c r="B319" i="27"/>
  <c r="B320" i="27"/>
  <c r="B321" i="27"/>
  <c r="B322" i="27"/>
  <c r="B323" i="27"/>
  <c r="B324" i="27"/>
  <c r="B325" i="27"/>
  <c r="B326" i="27"/>
  <c r="B327" i="27"/>
  <c r="B328" i="27"/>
  <c r="B329" i="27"/>
  <c r="B330" i="27"/>
  <c r="B331" i="27"/>
  <c r="B332" i="27"/>
  <c r="B333" i="27"/>
  <c r="B334" i="27"/>
  <c r="B335" i="27"/>
  <c r="B336" i="27"/>
  <c r="B337" i="27"/>
  <c r="B338" i="27"/>
  <c r="B339" i="27"/>
  <c r="B340" i="27"/>
  <c r="B341" i="27"/>
  <c r="B342" i="27"/>
  <c r="B343" i="27"/>
  <c r="B344" i="27"/>
  <c r="B345" i="27"/>
  <c r="B346" i="27"/>
  <c r="B347" i="27"/>
  <c r="B348" i="27"/>
  <c r="B349" i="27"/>
  <c r="B350" i="27"/>
  <c r="B351" i="27"/>
  <c r="B352" i="27"/>
  <c r="B353" i="27"/>
  <c r="B354" i="27"/>
  <c r="B355" i="27"/>
  <c r="B356" i="27"/>
  <c r="B357" i="27"/>
  <c r="B358" i="27"/>
  <c r="B359" i="27"/>
  <c r="B360" i="27"/>
  <c r="D21" i="27"/>
  <c r="D22" i="27"/>
  <c r="D23" i="27"/>
  <c r="D24" i="27"/>
  <c r="D25" i="27"/>
  <c r="D26" i="27"/>
  <c r="D27" i="27"/>
  <c r="D28" i="27"/>
  <c r="D29" i="27"/>
  <c r="D30" i="27"/>
  <c r="D31" i="27"/>
  <c r="D32" i="27"/>
  <c r="D33" i="27"/>
  <c r="D34" i="27"/>
  <c r="D35" i="27"/>
  <c r="D36" i="27"/>
  <c r="D37" i="27"/>
  <c r="D38" i="27"/>
  <c r="D39" i="27"/>
  <c r="D40" i="27"/>
  <c r="D41" i="27"/>
  <c r="D42" i="27"/>
  <c r="D43" i="27"/>
  <c r="D44" i="27"/>
  <c r="D45" i="27"/>
  <c r="D46" i="27"/>
  <c r="D47" i="27"/>
  <c r="D48" i="27"/>
  <c r="D49" i="27"/>
  <c r="D50" i="27"/>
  <c r="D51" i="27"/>
  <c r="D52" i="27"/>
  <c r="D53" i="27"/>
  <c r="D54" i="27"/>
  <c r="D55" i="27"/>
  <c r="D56" i="27"/>
  <c r="D57" i="27"/>
  <c r="D58" i="27"/>
  <c r="D59" i="27"/>
  <c r="D60" i="27"/>
  <c r="D61" i="27"/>
  <c r="D62" i="27"/>
  <c r="D63" i="27"/>
  <c r="D64" i="27"/>
  <c r="D65" i="27"/>
  <c r="D66" i="27"/>
  <c r="D67" i="27"/>
  <c r="D68" i="27"/>
  <c r="D69" i="27"/>
  <c r="D70" i="27"/>
  <c r="D71" i="27"/>
  <c r="D72" i="27"/>
  <c r="D73" i="27"/>
  <c r="D74" i="27"/>
  <c r="D75" i="27"/>
  <c r="D76" i="27"/>
  <c r="D77" i="27"/>
  <c r="D78" i="27"/>
  <c r="D79" i="27"/>
  <c r="D80" i="27"/>
  <c r="D81" i="27"/>
  <c r="D82" i="27"/>
  <c r="D83" i="27"/>
  <c r="D84" i="27"/>
  <c r="D85" i="27"/>
  <c r="D86" i="27"/>
  <c r="D87" i="27"/>
  <c r="D88" i="27"/>
  <c r="D89" i="27"/>
  <c r="D90" i="27"/>
  <c r="D91" i="27"/>
  <c r="D92" i="27"/>
  <c r="D93" i="27"/>
  <c r="D94" i="27"/>
  <c r="D95" i="27"/>
  <c r="D96" i="27"/>
  <c r="D97" i="27"/>
  <c r="D98" i="27"/>
  <c r="D99" i="27"/>
  <c r="D100" i="27"/>
  <c r="D101" i="27"/>
  <c r="D102" i="27"/>
  <c r="D103" i="27"/>
  <c r="D104" i="27"/>
  <c r="D105" i="27"/>
  <c r="D106" i="27"/>
  <c r="D107" i="27"/>
  <c r="D108" i="27"/>
  <c r="D109" i="27"/>
  <c r="D110" i="27"/>
  <c r="D111" i="27"/>
  <c r="D112" i="27"/>
  <c r="D113" i="27"/>
  <c r="D114" i="27"/>
  <c r="D115" i="27"/>
  <c r="D116" i="27"/>
  <c r="D117" i="27"/>
  <c r="D118" i="27"/>
  <c r="D119" i="27"/>
  <c r="D120" i="27"/>
  <c r="D121" i="27"/>
  <c r="D122" i="27"/>
  <c r="D123" i="27"/>
  <c r="D124" i="27"/>
  <c r="D125" i="27"/>
  <c r="D126" i="27"/>
  <c r="D127" i="27"/>
  <c r="D128" i="27"/>
  <c r="D129" i="27"/>
  <c r="D130" i="27"/>
  <c r="D131" i="27"/>
  <c r="D132" i="27"/>
  <c r="D133" i="27"/>
  <c r="D134" i="27"/>
  <c r="D135" i="27"/>
  <c r="D136" i="27"/>
  <c r="D137" i="27"/>
  <c r="D138" i="27"/>
  <c r="D139" i="27"/>
  <c r="D140" i="27"/>
  <c r="D141" i="27"/>
  <c r="D142" i="27"/>
  <c r="D143" i="27"/>
  <c r="D144" i="27"/>
  <c r="D145" i="27"/>
  <c r="D146" i="27"/>
  <c r="D147" i="27"/>
  <c r="D148" i="27"/>
  <c r="D149" i="27"/>
  <c r="D150" i="27"/>
  <c r="D151" i="27"/>
  <c r="D152" i="27"/>
  <c r="D153" i="27"/>
  <c r="D154" i="27"/>
  <c r="D155" i="27"/>
  <c r="D156" i="27"/>
  <c r="D157" i="27"/>
  <c r="D158" i="27"/>
  <c r="D159" i="27"/>
  <c r="D160" i="27"/>
  <c r="D161" i="27"/>
  <c r="D162" i="27"/>
  <c r="D163" i="27"/>
  <c r="D164" i="27"/>
  <c r="D165" i="27"/>
  <c r="D166" i="27"/>
  <c r="D167" i="27"/>
  <c r="D168" i="27"/>
  <c r="D169" i="27"/>
  <c r="D170" i="27"/>
  <c r="D171" i="27"/>
  <c r="D172" i="27"/>
  <c r="D173" i="27"/>
  <c r="D174" i="27"/>
  <c r="D175" i="27"/>
  <c r="D176" i="27"/>
  <c r="D177" i="27"/>
  <c r="D178" i="27"/>
  <c r="D179" i="27"/>
  <c r="D180" i="27"/>
  <c r="D181" i="27"/>
  <c r="D182" i="27"/>
  <c r="D183" i="27"/>
  <c r="D184" i="27"/>
  <c r="D185" i="27"/>
  <c r="D186" i="27"/>
  <c r="D187" i="27"/>
  <c r="D188" i="27"/>
  <c r="D189" i="27"/>
  <c r="D190" i="27"/>
  <c r="D191" i="27"/>
  <c r="D192" i="27"/>
  <c r="D193" i="27"/>
  <c r="D194" i="27"/>
  <c r="D195" i="27"/>
  <c r="D196" i="27"/>
  <c r="D197" i="27"/>
  <c r="D198" i="27"/>
  <c r="D199" i="27"/>
  <c r="D200" i="27"/>
  <c r="D201" i="27"/>
  <c r="D202" i="27"/>
  <c r="D203" i="27"/>
  <c r="D204" i="27"/>
  <c r="D205" i="27"/>
  <c r="D206" i="27"/>
  <c r="D207" i="27"/>
  <c r="D208" i="27"/>
  <c r="D209" i="27"/>
  <c r="D210" i="27"/>
  <c r="D211" i="27"/>
  <c r="D212" i="27"/>
  <c r="D213" i="27"/>
  <c r="D214" i="27"/>
  <c r="D215" i="27"/>
  <c r="D216" i="27"/>
  <c r="D217" i="27"/>
  <c r="D218" i="27"/>
  <c r="D219" i="27"/>
  <c r="D220" i="27"/>
  <c r="D221" i="27"/>
  <c r="D222" i="27"/>
  <c r="D223" i="27"/>
  <c r="D224" i="27"/>
  <c r="D225" i="27"/>
  <c r="D226" i="27"/>
  <c r="D227" i="27"/>
  <c r="D228" i="27"/>
  <c r="D229" i="27"/>
  <c r="D230" i="27"/>
  <c r="D231" i="27"/>
  <c r="D232" i="27"/>
  <c r="D233" i="27"/>
  <c r="D234" i="27"/>
  <c r="D235" i="27"/>
  <c r="D236" i="27"/>
  <c r="D237" i="27"/>
  <c r="D238" i="27"/>
  <c r="D239" i="27"/>
  <c r="D240" i="27"/>
  <c r="D241" i="27"/>
  <c r="D242" i="27"/>
  <c r="D243" i="27"/>
  <c r="D244" i="27"/>
  <c r="D245" i="27"/>
  <c r="D246" i="27"/>
  <c r="D247" i="27"/>
  <c r="D248" i="27"/>
  <c r="D249" i="27"/>
  <c r="D250" i="27"/>
  <c r="D251" i="27"/>
  <c r="D252" i="27"/>
  <c r="D253" i="27"/>
  <c r="D254" i="27"/>
  <c r="D255" i="27"/>
  <c r="D256" i="27"/>
  <c r="D257" i="27"/>
  <c r="D258" i="27"/>
  <c r="D259" i="27"/>
  <c r="D260" i="27"/>
  <c r="D261" i="27"/>
  <c r="D262" i="27"/>
  <c r="D263" i="27"/>
  <c r="D264" i="27"/>
  <c r="D265" i="27"/>
  <c r="D266" i="27"/>
  <c r="D267" i="27"/>
  <c r="D268" i="27"/>
  <c r="D269" i="27"/>
  <c r="D270" i="27"/>
  <c r="D271" i="27"/>
  <c r="D272" i="27"/>
  <c r="D273" i="27"/>
  <c r="D274" i="27"/>
  <c r="D275" i="27"/>
  <c r="D276" i="27"/>
  <c r="D277" i="27"/>
  <c r="D278" i="27"/>
  <c r="D279" i="27"/>
  <c r="D280" i="27"/>
  <c r="D281" i="27"/>
  <c r="D282" i="27"/>
  <c r="D283" i="27"/>
  <c r="D284" i="27"/>
  <c r="D285" i="27"/>
  <c r="D286" i="27"/>
  <c r="D287" i="27"/>
  <c r="D288" i="27"/>
  <c r="D289" i="27"/>
  <c r="D290" i="27"/>
  <c r="D291" i="27"/>
  <c r="D292" i="27"/>
  <c r="D293" i="27"/>
  <c r="D294" i="27"/>
  <c r="D295" i="27"/>
  <c r="D296" i="27"/>
  <c r="D297" i="27"/>
  <c r="D298" i="27"/>
  <c r="D299" i="27"/>
  <c r="D300" i="27"/>
  <c r="D301" i="27"/>
  <c r="D302" i="27"/>
  <c r="D303" i="27"/>
  <c r="D304" i="27"/>
  <c r="D305" i="27"/>
  <c r="D306" i="27"/>
  <c r="D307" i="27"/>
  <c r="D308" i="27"/>
  <c r="D309" i="27"/>
  <c r="D310" i="27"/>
  <c r="D311" i="27"/>
  <c r="D312" i="27"/>
  <c r="D313" i="27"/>
  <c r="D314" i="27"/>
  <c r="D315" i="27"/>
  <c r="D316" i="27"/>
  <c r="D317" i="27"/>
  <c r="D318" i="27"/>
  <c r="D319" i="27"/>
  <c r="D320" i="27"/>
  <c r="D321" i="27"/>
  <c r="D322" i="27"/>
  <c r="D323" i="27"/>
  <c r="D324" i="27"/>
  <c r="D325" i="27"/>
  <c r="D326" i="27"/>
  <c r="D327" i="27"/>
  <c r="D328" i="27"/>
  <c r="D329" i="27"/>
  <c r="D330" i="27"/>
  <c r="D331" i="27"/>
  <c r="D332" i="27"/>
  <c r="D333" i="27"/>
  <c r="D334" i="27"/>
  <c r="D335" i="27"/>
  <c r="D336" i="27"/>
  <c r="D337" i="27"/>
  <c r="D338" i="27"/>
  <c r="D339" i="27"/>
  <c r="D340" i="27"/>
  <c r="D341" i="27"/>
  <c r="D342" i="27"/>
  <c r="D343" i="27"/>
  <c r="D344" i="27"/>
  <c r="D345" i="27"/>
  <c r="D346" i="27"/>
  <c r="D347" i="27"/>
  <c r="D348" i="27"/>
  <c r="D349" i="27"/>
  <c r="D350" i="27"/>
  <c r="D351" i="27"/>
  <c r="D352" i="27"/>
  <c r="D353" i="27"/>
  <c r="D354" i="27"/>
  <c r="D355" i="27"/>
  <c r="D356" i="27"/>
  <c r="D357" i="27"/>
  <c r="D358" i="27"/>
  <c r="D359" i="27"/>
  <c r="D360" i="27"/>
  <c r="B11" i="27" l="1"/>
  <c r="H349" i="47"/>
  <c r="C335" i="45" s="1"/>
  <c r="G19" i="27"/>
  <c r="H91" i="47"/>
  <c r="C77" i="45" s="1"/>
  <c r="H83" i="47"/>
  <c r="C69" i="45" s="1"/>
  <c r="H75" i="47"/>
  <c r="C61" i="45" s="1"/>
  <c r="H19" i="47"/>
  <c r="C5" i="45" s="1"/>
  <c r="H357" i="47"/>
  <c r="C343" i="45" s="1"/>
  <c r="H355" i="47"/>
  <c r="C341" i="45" s="1"/>
  <c r="H353" i="47"/>
  <c r="C339" i="45" s="1"/>
  <c r="H359" i="47"/>
  <c r="C345" i="45" s="1"/>
  <c r="H351" i="47"/>
  <c r="C337" i="45" s="1"/>
  <c r="H314" i="47"/>
  <c r="C300" i="45" s="1"/>
  <c r="H310" i="47"/>
  <c r="C296" i="45" s="1"/>
  <c r="H306" i="47"/>
  <c r="C292" i="45" s="1"/>
  <c r="H302" i="47"/>
  <c r="C288" i="45" s="1"/>
  <c r="H298" i="47"/>
  <c r="C284" i="45" s="1"/>
  <c r="H260" i="47"/>
  <c r="C246" i="45" s="1"/>
  <c r="H198" i="47"/>
  <c r="C184" i="45" s="1"/>
  <c r="H194" i="47"/>
  <c r="C180" i="45" s="1"/>
  <c r="H190" i="47"/>
  <c r="C176" i="45" s="1"/>
  <c r="G341" i="47"/>
  <c r="H341" i="47" s="1"/>
  <c r="C327" i="45" s="1"/>
  <c r="G329" i="47"/>
  <c r="H329" i="47" s="1"/>
  <c r="C315" i="45" s="1"/>
  <c r="G291" i="47"/>
  <c r="H291" i="47" s="1"/>
  <c r="C277" i="45" s="1"/>
  <c r="G283" i="47"/>
  <c r="H283" i="47" s="1"/>
  <c r="C269" i="45" s="1"/>
  <c r="G267" i="47"/>
  <c r="H267" i="47" s="1"/>
  <c r="C253" i="45" s="1"/>
  <c r="G247" i="47"/>
  <c r="H247" i="47" s="1"/>
  <c r="C233" i="45" s="1"/>
  <c r="G239" i="47"/>
  <c r="H239" i="47" s="1"/>
  <c r="C225" i="45" s="1"/>
  <c r="G231" i="47"/>
  <c r="H231" i="47" s="1"/>
  <c r="C217" i="45" s="1"/>
  <c r="G223" i="47"/>
  <c r="H223" i="47" s="1"/>
  <c r="C209" i="45" s="1"/>
  <c r="G215" i="47"/>
  <c r="H215" i="47" s="1"/>
  <c r="C201" i="45" s="1"/>
  <c r="G207" i="47"/>
  <c r="H207" i="47" s="1"/>
  <c r="C193" i="45" s="1"/>
  <c r="G199" i="47"/>
  <c r="H199" i="47" s="1"/>
  <c r="C185" i="45" s="1"/>
  <c r="G66" i="47"/>
  <c r="H66" i="47" s="1"/>
  <c r="C52" i="45" s="1"/>
  <c r="G62" i="47"/>
  <c r="H62" i="47" s="1"/>
  <c r="C48" i="45" s="1"/>
  <c r="G58" i="47"/>
  <c r="H58" i="47" s="1"/>
  <c r="C44" i="45" s="1"/>
  <c r="G54" i="47"/>
  <c r="H54" i="47" s="1"/>
  <c r="C40" i="45" s="1"/>
  <c r="G50" i="47"/>
  <c r="H50" i="47" s="1"/>
  <c r="C36" i="45" s="1"/>
  <c r="G46" i="47"/>
  <c r="H46" i="47" s="1"/>
  <c r="C32" i="45" s="1"/>
  <c r="G42" i="47"/>
  <c r="H42" i="47" s="1"/>
  <c r="C28" i="45" s="1"/>
  <c r="G38" i="47"/>
  <c r="H38" i="47" s="1"/>
  <c r="C24" i="45" s="1"/>
  <c r="G34" i="47"/>
  <c r="H34" i="47" s="1"/>
  <c r="C20" i="45" s="1"/>
  <c r="G30" i="47"/>
  <c r="H30" i="47" s="1"/>
  <c r="C16" i="45" s="1"/>
  <c r="G26" i="47"/>
  <c r="H26" i="47" s="1"/>
  <c r="C12" i="45" s="1"/>
  <c r="G22" i="47"/>
  <c r="H22" i="47" s="1"/>
  <c r="C8" i="45" s="1"/>
  <c r="G336" i="47"/>
  <c r="H336" i="47" s="1"/>
  <c r="C322" i="45" s="1"/>
  <c r="G295" i="47"/>
  <c r="H295" i="47" s="1"/>
  <c r="C281" i="45" s="1"/>
  <c r="G287" i="47"/>
  <c r="H287" i="47" s="1"/>
  <c r="C273" i="45" s="1"/>
  <c r="G279" i="47"/>
  <c r="H279" i="47" s="1"/>
  <c r="C265" i="45" s="1"/>
  <c r="G270" i="47"/>
  <c r="H270" i="47" s="1"/>
  <c r="C256" i="45" s="1"/>
  <c r="G263" i="47"/>
  <c r="H263" i="47" s="1"/>
  <c r="C249" i="45" s="1"/>
  <c r="G251" i="47"/>
  <c r="H251" i="47" s="1"/>
  <c r="C237" i="45" s="1"/>
  <c r="G243" i="47"/>
  <c r="H243" i="47" s="1"/>
  <c r="C229" i="45" s="1"/>
  <c r="G235" i="47"/>
  <c r="H235" i="47" s="1"/>
  <c r="C221" i="45" s="1"/>
  <c r="G227" i="47"/>
  <c r="H227" i="47" s="1"/>
  <c r="C213" i="45" s="1"/>
  <c r="G219" i="47"/>
  <c r="H219" i="47" s="1"/>
  <c r="C205" i="45" s="1"/>
  <c r="G211" i="47"/>
  <c r="H211" i="47" s="1"/>
  <c r="C197" i="45" s="1"/>
  <c r="G203" i="47"/>
  <c r="H203" i="47" s="1"/>
  <c r="C189" i="45" s="1"/>
  <c r="G339" i="47"/>
  <c r="H339" i="47" s="1"/>
  <c r="C325" i="45" s="1"/>
  <c r="G333" i="47"/>
  <c r="H333" i="47" s="1"/>
  <c r="C319" i="45" s="1"/>
  <c r="G293" i="47"/>
  <c r="H293" i="47" s="1"/>
  <c r="C279" i="45" s="1"/>
  <c r="G289" i="47"/>
  <c r="H289" i="47" s="1"/>
  <c r="C275" i="45" s="1"/>
  <c r="G285" i="47"/>
  <c r="H285" i="47" s="1"/>
  <c r="C271" i="45" s="1"/>
  <c r="G281" i="47"/>
  <c r="H281" i="47" s="1"/>
  <c r="C267" i="45" s="1"/>
  <c r="G277" i="47"/>
  <c r="H277" i="47" s="1"/>
  <c r="C263" i="45" s="1"/>
  <c r="G269" i="47"/>
  <c r="H269" i="47" s="1"/>
  <c r="C255" i="45" s="1"/>
  <c r="G265" i="47"/>
  <c r="H265" i="47" s="1"/>
  <c r="C251" i="45" s="1"/>
  <c r="G261" i="47"/>
  <c r="H261" i="47" s="1"/>
  <c r="C247" i="45" s="1"/>
  <c r="G253" i="47"/>
  <c r="H253" i="47" s="1"/>
  <c r="C239" i="45" s="1"/>
  <c r="G249" i="47"/>
  <c r="H249" i="47" s="1"/>
  <c r="C235" i="45" s="1"/>
  <c r="G245" i="47"/>
  <c r="H245" i="47" s="1"/>
  <c r="C231" i="45" s="1"/>
  <c r="G241" i="47"/>
  <c r="H241" i="47" s="1"/>
  <c r="C227" i="45" s="1"/>
  <c r="G237" i="47"/>
  <c r="H237" i="47" s="1"/>
  <c r="C223" i="45" s="1"/>
  <c r="G233" i="47"/>
  <c r="H233" i="47" s="1"/>
  <c r="C219" i="45" s="1"/>
  <c r="G229" i="47"/>
  <c r="H229" i="47" s="1"/>
  <c r="C215" i="45" s="1"/>
  <c r="G225" i="47"/>
  <c r="H225" i="47" s="1"/>
  <c r="C211" i="45" s="1"/>
  <c r="G221" i="47"/>
  <c r="H221" i="47" s="1"/>
  <c r="C207" i="45" s="1"/>
  <c r="G217" i="47"/>
  <c r="H217" i="47" s="1"/>
  <c r="C203" i="45" s="1"/>
  <c r="G213" i="47"/>
  <c r="H213" i="47" s="1"/>
  <c r="C199" i="45" s="1"/>
  <c r="G209" i="47"/>
  <c r="H209" i="47" s="1"/>
  <c r="C195" i="45" s="1"/>
  <c r="G205" i="47"/>
  <c r="H205" i="47" s="1"/>
  <c r="C191" i="45" s="1"/>
  <c r="G201" i="47"/>
  <c r="H201" i="47" s="1"/>
  <c r="C187" i="45" s="1"/>
  <c r="G68" i="47"/>
  <c r="H68" i="47" s="1"/>
  <c r="C54" i="45" s="1"/>
  <c r="G64" i="47"/>
  <c r="H64" i="47" s="1"/>
  <c r="C50" i="45" s="1"/>
  <c r="G60" i="47"/>
  <c r="H60" i="47" s="1"/>
  <c r="C46" i="45" s="1"/>
  <c r="G56" i="47"/>
  <c r="H56" i="47" s="1"/>
  <c r="C42" i="45" s="1"/>
  <c r="G52" i="47"/>
  <c r="H52" i="47" s="1"/>
  <c r="C38" i="45" s="1"/>
  <c r="G48" i="47"/>
  <c r="H48" i="47" s="1"/>
  <c r="C34" i="45" s="1"/>
  <c r="G44" i="47"/>
  <c r="H44" i="47" s="1"/>
  <c r="C30" i="45" s="1"/>
  <c r="G40" i="47"/>
  <c r="H40" i="47" s="1"/>
  <c r="C26" i="45" s="1"/>
  <c r="G36" i="47"/>
  <c r="H36" i="47" s="1"/>
  <c r="C22" i="45" s="1"/>
  <c r="G32" i="47"/>
  <c r="H32" i="47" s="1"/>
  <c r="C18" i="45" s="1"/>
  <c r="G28" i="47"/>
  <c r="H28" i="47" s="1"/>
  <c r="C14" i="45" s="1"/>
  <c r="G24" i="47"/>
  <c r="H24" i="47" s="1"/>
  <c r="C10" i="45" s="1"/>
  <c r="G20" i="47"/>
  <c r="C20" i="27"/>
  <c r="E20" i="27"/>
  <c r="C21" i="27"/>
  <c r="E21" i="27"/>
  <c r="C22" i="27"/>
  <c r="E22" i="27"/>
  <c r="C23" i="27"/>
  <c r="E23" i="27"/>
  <c r="C24" i="27"/>
  <c r="E24" i="27"/>
  <c r="C25" i="27"/>
  <c r="E25" i="27"/>
  <c r="C26" i="27"/>
  <c r="E26" i="27"/>
  <c r="C27" i="27"/>
  <c r="E27" i="27"/>
  <c r="C28" i="27"/>
  <c r="E28" i="27"/>
  <c r="C29" i="27"/>
  <c r="E29" i="27"/>
  <c r="C30" i="27"/>
  <c r="E30" i="27"/>
  <c r="C31" i="27"/>
  <c r="E31" i="27"/>
  <c r="C32" i="27"/>
  <c r="E32" i="27"/>
  <c r="C33" i="27"/>
  <c r="E33" i="27"/>
  <c r="C34" i="27"/>
  <c r="E34" i="27"/>
  <c r="C35" i="27"/>
  <c r="E35" i="27"/>
  <c r="C36" i="27"/>
  <c r="E36" i="27"/>
  <c r="C37" i="27"/>
  <c r="E37" i="27"/>
  <c r="C38" i="27"/>
  <c r="E38" i="27"/>
  <c r="C39" i="27"/>
  <c r="E39" i="27"/>
  <c r="C40" i="27"/>
  <c r="E40" i="27"/>
  <c r="C41" i="27"/>
  <c r="E41" i="27"/>
  <c r="C42" i="27"/>
  <c r="E42" i="27"/>
  <c r="C43" i="27"/>
  <c r="E43" i="27"/>
  <c r="C44" i="27"/>
  <c r="E44" i="27"/>
  <c r="C45" i="27"/>
  <c r="E45" i="27"/>
  <c r="C46" i="27"/>
  <c r="E46" i="27"/>
  <c r="C47" i="27"/>
  <c r="E47" i="27"/>
  <c r="C48" i="27"/>
  <c r="E48" i="27"/>
  <c r="C49" i="27"/>
  <c r="E49" i="27"/>
  <c r="C50" i="27"/>
  <c r="E50" i="27"/>
  <c r="C51" i="27"/>
  <c r="E51" i="27"/>
  <c r="C52" i="27"/>
  <c r="E52" i="27"/>
  <c r="C53" i="27"/>
  <c r="E53" i="27"/>
  <c r="C54" i="27"/>
  <c r="E54" i="27"/>
  <c r="C55" i="27"/>
  <c r="E55" i="27"/>
  <c r="C56" i="27"/>
  <c r="E56" i="27"/>
  <c r="C57" i="27"/>
  <c r="E57" i="27"/>
  <c r="C58" i="27"/>
  <c r="E58" i="27"/>
  <c r="C59" i="27"/>
  <c r="E59" i="27"/>
  <c r="C60" i="27"/>
  <c r="E60" i="27"/>
  <c r="C61" i="27"/>
  <c r="E61" i="27"/>
  <c r="C62" i="27"/>
  <c r="E62" i="27"/>
  <c r="C63" i="27"/>
  <c r="E63" i="27"/>
  <c r="C64" i="27"/>
  <c r="E64" i="27"/>
  <c r="C65" i="27"/>
  <c r="E65" i="27"/>
  <c r="C66" i="27"/>
  <c r="E66" i="27"/>
  <c r="C67" i="27"/>
  <c r="E67" i="27"/>
  <c r="C68" i="27"/>
  <c r="E68" i="27"/>
  <c r="C69" i="27"/>
  <c r="E69" i="27"/>
  <c r="C70" i="27"/>
  <c r="E70" i="27"/>
  <c r="C71" i="27"/>
  <c r="E71" i="27"/>
  <c r="C72" i="27"/>
  <c r="E72" i="27"/>
  <c r="C73" i="27"/>
  <c r="E73" i="27"/>
  <c r="C74" i="27"/>
  <c r="E74" i="27"/>
  <c r="C75" i="27"/>
  <c r="E75" i="27"/>
  <c r="C76" i="27"/>
  <c r="E76" i="27"/>
  <c r="C77" i="27"/>
  <c r="E77" i="27"/>
  <c r="C78" i="27"/>
  <c r="E78" i="27"/>
  <c r="C79" i="27"/>
  <c r="E79" i="27"/>
  <c r="C80" i="27"/>
  <c r="E80" i="27"/>
  <c r="C81" i="27"/>
  <c r="E81" i="27"/>
  <c r="C82" i="27"/>
  <c r="E82" i="27"/>
  <c r="C83" i="27"/>
  <c r="E83" i="27"/>
  <c r="C84" i="27"/>
  <c r="E84" i="27"/>
  <c r="C85" i="27"/>
  <c r="E85" i="27"/>
  <c r="C86" i="27"/>
  <c r="E86" i="27"/>
  <c r="C87" i="27"/>
  <c r="E87" i="27"/>
  <c r="C88" i="27"/>
  <c r="E88" i="27"/>
  <c r="C89" i="27"/>
  <c r="E89" i="27"/>
  <c r="C90" i="27"/>
  <c r="E90" i="27"/>
  <c r="C91" i="27"/>
  <c r="E91" i="27"/>
  <c r="C92" i="27"/>
  <c r="E92" i="27"/>
  <c r="C93" i="27"/>
  <c r="E93" i="27"/>
  <c r="C94" i="27"/>
  <c r="E94" i="27"/>
  <c r="C95" i="27"/>
  <c r="E95" i="27"/>
  <c r="C96" i="27"/>
  <c r="E96" i="27"/>
  <c r="C97" i="27"/>
  <c r="E97" i="27"/>
  <c r="C98" i="27"/>
  <c r="E98" i="27"/>
  <c r="C99" i="27"/>
  <c r="E99" i="27"/>
  <c r="C100" i="27"/>
  <c r="E100" i="27"/>
  <c r="C101" i="27"/>
  <c r="E101" i="27"/>
  <c r="C102" i="27"/>
  <c r="E102" i="27"/>
  <c r="C103" i="27"/>
  <c r="E103" i="27"/>
  <c r="C104" i="27"/>
  <c r="E104" i="27"/>
  <c r="C105" i="27"/>
  <c r="E105" i="27"/>
  <c r="C106" i="27"/>
  <c r="E106" i="27"/>
  <c r="C107" i="27"/>
  <c r="E107" i="27"/>
  <c r="C108" i="27"/>
  <c r="E108" i="27"/>
  <c r="C109" i="27"/>
  <c r="E109" i="27"/>
  <c r="C110" i="27"/>
  <c r="E110" i="27"/>
  <c r="C111" i="27"/>
  <c r="E111" i="27"/>
  <c r="C112" i="27"/>
  <c r="E112" i="27"/>
  <c r="C113" i="27"/>
  <c r="E113" i="27"/>
  <c r="C114" i="27"/>
  <c r="E114" i="27"/>
  <c r="C115" i="27"/>
  <c r="E115" i="27"/>
  <c r="C116" i="27"/>
  <c r="E116" i="27"/>
  <c r="C117" i="27"/>
  <c r="E117" i="27"/>
  <c r="C118" i="27"/>
  <c r="E118" i="27"/>
  <c r="C119" i="27"/>
  <c r="E119" i="27"/>
  <c r="C120" i="27"/>
  <c r="E120" i="27"/>
  <c r="C121" i="27"/>
  <c r="E121" i="27"/>
  <c r="C122" i="27"/>
  <c r="E122" i="27"/>
  <c r="C123" i="27"/>
  <c r="E123" i="27"/>
  <c r="C124" i="27"/>
  <c r="E124" i="27"/>
  <c r="C125" i="27"/>
  <c r="E125" i="27"/>
  <c r="C126" i="27"/>
  <c r="E126" i="27"/>
  <c r="C127" i="27"/>
  <c r="E127" i="27"/>
  <c r="C128" i="27"/>
  <c r="E128" i="27"/>
  <c r="C129" i="27"/>
  <c r="E129" i="27"/>
  <c r="C130" i="27"/>
  <c r="E130" i="27"/>
  <c r="C131" i="27"/>
  <c r="E131" i="27"/>
  <c r="C132" i="27"/>
  <c r="E132" i="27"/>
  <c r="C133" i="27"/>
  <c r="E133" i="27"/>
  <c r="C134" i="27"/>
  <c r="E134" i="27"/>
  <c r="C135" i="27"/>
  <c r="E135" i="27"/>
  <c r="C136" i="27"/>
  <c r="E136" i="27"/>
  <c r="C137" i="27"/>
  <c r="E137" i="27"/>
  <c r="C138" i="27"/>
  <c r="E138" i="27"/>
  <c r="C139" i="27"/>
  <c r="E139" i="27"/>
  <c r="C140" i="27"/>
  <c r="E140" i="27"/>
  <c r="C141" i="27"/>
  <c r="E141" i="27"/>
  <c r="C142" i="27"/>
  <c r="E142" i="27"/>
  <c r="C143" i="27"/>
  <c r="E143" i="27"/>
  <c r="C144" i="27"/>
  <c r="E144" i="27"/>
  <c r="C145" i="27"/>
  <c r="E145" i="27"/>
  <c r="C146" i="27"/>
  <c r="E146" i="27"/>
  <c r="C147" i="27"/>
  <c r="E147" i="27"/>
  <c r="C148" i="27"/>
  <c r="E148" i="27"/>
  <c r="C149" i="27"/>
  <c r="E149" i="27"/>
  <c r="C150" i="27"/>
  <c r="E150" i="27"/>
  <c r="C151" i="27"/>
  <c r="E151" i="27"/>
  <c r="C152" i="27"/>
  <c r="E152" i="27"/>
  <c r="C153" i="27"/>
  <c r="E153" i="27"/>
  <c r="C154" i="27"/>
  <c r="E154" i="27"/>
  <c r="C155" i="27"/>
  <c r="E155" i="27"/>
  <c r="C156" i="27"/>
  <c r="E156" i="27"/>
  <c r="C157" i="27"/>
  <c r="E157" i="27"/>
  <c r="C158" i="27"/>
  <c r="E158" i="27"/>
  <c r="C159" i="27"/>
  <c r="E159" i="27"/>
  <c r="C160" i="27"/>
  <c r="E160" i="27"/>
  <c r="C161" i="27"/>
  <c r="E161" i="27"/>
  <c r="C162" i="27"/>
  <c r="E162" i="27"/>
  <c r="C163" i="27"/>
  <c r="E163" i="27"/>
  <c r="C164" i="27"/>
  <c r="E164" i="27"/>
  <c r="C165" i="27"/>
  <c r="E165" i="27"/>
  <c r="C166" i="27"/>
  <c r="E166" i="27"/>
  <c r="C167" i="27"/>
  <c r="E167" i="27"/>
  <c r="C168" i="27"/>
  <c r="E168" i="27"/>
  <c r="C169" i="27"/>
  <c r="E169" i="27"/>
  <c r="C170" i="27"/>
  <c r="E170" i="27"/>
  <c r="C171" i="27"/>
  <c r="E171" i="27"/>
  <c r="C172" i="27"/>
  <c r="E172" i="27"/>
  <c r="C173" i="27"/>
  <c r="E173" i="27"/>
  <c r="C174" i="27"/>
  <c r="E174" i="27"/>
  <c r="C175" i="27"/>
  <c r="E175" i="27"/>
  <c r="C176" i="27"/>
  <c r="E176" i="27"/>
  <c r="C177" i="27"/>
  <c r="E177" i="27"/>
  <c r="C178" i="27"/>
  <c r="E178" i="27"/>
  <c r="C179" i="27"/>
  <c r="E179" i="27"/>
  <c r="C180" i="27"/>
  <c r="E180" i="27"/>
  <c r="C181" i="27"/>
  <c r="E181" i="27"/>
  <c r="C182" i="27"/>
  <c r="E182" i="27"/>
  <c r="C183" i="27"/>
  <c r="E183" i="27"/>
  <c r="C184" i="27"/>
  <c r="E184" i="27"/>
  <c r="C185" i="27"/>
  <c r="E185" i="27"/>
  <c r="C186" i="27"/>
  <c r="E186" i="27"/>
  <c r="C187" i="27"/>
  <c r="E187" i="27"/>
  <c r="C188" i="27"/>
  <c r="E188" i="27"/>
  <c r="C189" i="27"/>
  <c r="E189" i="27"/>
  <c r="C190" i="27"/>
  <c r="E190" i="27"/>
  <c r="C191" i="27"/>
  <c r="E191" i="27"/>
  <c r="C192" i="27"/>
  <c r="E192" i="27"/>
  <c r="C193" i="27"/>
  <c r="E193" i="27"/>
  <c r="C194" i="27"/>
  <c r="E194" i="27"/>
  <c r="C195" i="27"/>
  <c r="E195" i="27"/>
  <c r="C196" i="27"/>
  <c r="E196" i="27"/>
  <c r="C197" i="27"/>
  <c r="E197" i="27"/>
  <c r="C198" i="27"/>
  <c r="E198" i="27"/>
  <c r="C199" i="27"/>
  <c r="E199" i="27"/>
  <c r="C200" i="27"/>
  <c r="E200" i="27"/>
  <c r="C201" i="27"/>
  <c r="E201" i="27"/>
  <c r="C202" i="27"/>
  <c r="E202" i="27"/>
  <c r="C203" i="27"/>
  <c r="E203" i="27"/>
  <c r="C204" i="27"/>
  <c r="E204" i="27"/>
  <c r="C205" i="27"/>
  <c r="E205" i="27"/>
  <c r="C206" i="27"/>
  <c r="E206" i="27"/>
  <c r="C207" i="27"/>
  <c r="E207" i="27"/>
  <c r="C208" i="27"/>
  <c r="E208" i="27"/>
  <c r="C209" i="27"/>
  <c r="E209" i="27"/>
  <c r="C210" i="27"/>
  <c r="E210" i="27"/>
  <c r="C211" i="27"/>
  <c r="E211" i="27"/>
  <c r="C212" i="27"/>
  <c r="E212" i="27"/>
  <c r="C213" i="27"/>
  <c r="E213" i="27"/>
  <c r="C214" i="27"/>
  <c r="E214" i="27"/>
  <c r="C215" i="27"/>
  <c r="E215" i="27"/>
  <c r="C216" i="27"/>
  <c r="E216" i="27"/>
  <c r="C217" i="27"/>
  <c r="E217" i="27"/>
  <c r="C218" i="27"/>
  <c r="E218" i="27"/>
  <c r="C219" i="27"/>
  <c r="E219" i="27"/>
  <c r="C220" i="27"/>
  <c r="E220" i="27"/>
  <c r="C221" i="27"/>
  <c r="E221" i="27"/>
  <c r="C222" i="27"/>
  <c r="E222" i="27"/>
  <c r="C223" i="27"/>
  <c r="E223" i="27"/>
  <c r="C224" i="27"/>
  <c r="E224" i="27"/>
  <c r="C225" i="27"/>
  <c r="E225" i="27"/>
  <c r="C226" i="27"/>
  <c r="E226" i="27"/>
  <c r="C227" i="27"/>
  <c r="E227" i="27"/>
  <c r="C228" i="27"/>
  <c r="E228" i="27"/>
  <c r="C229" i="27"/>
  <c r="E229" i="27"/>
  <c r="C230" i="27"/>
  <c r="E230" i="27"/>
  <c r="C231" i="27"/>
  <c r="E231" i="27"/>
  <c r="C232" i="27"/>
  <c r="E232" i="27"/>
  <c r="C233" i="27"/>
  <c r="E233" i="27"/>
  <c r="C234" i="27"/>
  <c r="E234" i="27"/>
  <c r="C235" i="27"/>
  <c r="E235" i="27"/>
  <c r="C236" i="27"/>
  <c r="E236" i="27"/>
  <c r="C237" i="27"/>
  <c r="E237" i="27"/>
  <c r="C238" i="27"/>
  <c r="E238" i="27"/>
  <c r="C239" i="27"/>
  <c r="E239" i="27"/>
  <c r="C240" i="27"/>
  <c r="E240" i="27"/>
  <c r="C241" i="27"/>
  <c r="E241" i="27"/>
  <c r="C242" i="27"/>
  <c r="E242" i="27"/>
  <c r="C243" i="27"/>
  <c r="E243" i="27"/>
  <c r="C244" i="27"/>
  <c r="E244" i="27"/>
  <c r="C245" i="27"/>
  <c r="E245" i="27"/>
  <c r="C246" i="27"/>
  <c r="E246" i="27"/>
  <c r="C247" i="27"/>
  <c r="E247" i="27"/>
  <c r="C248" i="27"/>
  <c r="E248" i="27"/>
  <c r="C249" i="27"/>
  <c r="E249" i="27"/>
  <c r="C250" i="27"/>
  <c r="E250" i="27"/>
  <c r="C251" i="27"/>
  <c r="E251" i="27"/>
  <c r="C252" i="27"/>
  <c r="E252" i="27"/>
  <c r="C253" i="27"/>
  <c r="E253" i="27"/>
  <c r="C254" i="27"/>
  <c r="E254" i="27"/>
  <c r="C255" i="27"/>
  <c r="E255" i="27"/>
  <c r="C256" i="27"/>
  <c r="E256" i="27"/>
  <c r="C257" i="27"/>
  <c r="E257" i="27"/>
  <c r="C258" i="27"/>
  <c r="E258" i="27"/>
  <c r="C259" i="27"/>
  <c r="E259" i="27"/>
  <c r="C260" i="27"/>
  <c r="E260" i="27"/>
  <c r="C261" i="27"/>
  <c r="E261" i="27"/>
  <c r="C262" i="27"/>
  <c r="E262" i="27"/>
  <c r="C263" i="27"/>
  <c r="E263" i="27"/>
  <c r="C264" i="27"/>
  <c r="E264" i="27"/>
  <c r="C265" i="27"/>
  <c r="E265" i="27"/>
  <c r="C266" i="27"/>
  <c r="E266" i="27"/>
  <c r="C267" i="27"/>
  <c r="E267" i="27"/>
  <c r="C268" i="27"/>
  <c r="E268" i="27"/>
  <c r="C269" i="27"/>
  <c r="E269" i="27"/>
  <c r="C270" i="27"/>
  <c r="E270" i="27"/>
  <c r="C271" i="27"/>
  <c r="E271" i="27"/>
  <c r="C272" i="27"/>
  <c r="E272" i="27"/>
  <c r="C273" i="27"/>
  <c r="E273" i="27"/>
  <c r="C274" i="27"/>
  <c r="E274" i="27"/>
  <c r="C275" i="27"/>
  <c r="E275" i="27"/>
  <c r="C276" i="27"/>
  <c r="E276" i="27"/>
  <c r="C277" i="27"/>
  <c r="E277" i="27"/>
  <c r="C278" i="27"/>
  <c r="E278" i="27"/>
  <c r="C279" i="27"/>
  <c r="E279" i="27"/>
  <c r="C280" i="27"/>
  <c r="E280" i="27"/>
  <c r="C281" i="27"/>
  <c r="E281" i="27"/>
  <c r="C282" i="27"/>
  <c r="E282" i="27"/>
  <c r="C283" i="27"/>
  <c r="E283" i="27"/>
  <c r="C284" i="27"/>
  <c r="E284" i="27"/>
  <c r="C285" i="27"/>
  <c r="E285" i="27"/>
  <c r="C286" i="27"/>
  <c r="E286" i="27"/>
  <c r="C287" i="27"/>
  <c r="E287" i="27"/>
  <c r="C288" i="27"/>
  <c r="E288" i="27"/>
  <c r="C289" i="27"/>
  <c r="E289" i="27"/>
  <c r="C290" i="27"/>
  <c r="E290" i="27"/>
  <c r="C291" i="27"/>
  <c r="E291" i="27"/>
  <c r="C292" i="27"/>
  <c r="E292" i="27"/>
  <c r="C293" i="27"/>
  <c r="E293" i="27"/>
  <c r="C294" i="27"/>
  <c r="E294" i="27"/>
  <c r="C295" i="27"/>
  <c r="E295" i="27"/>
  <c r="C296" i="27"/>
  <c r="E296" i="27"/>
  <c r="C297" i="27"/>
  <c r="E297" i="27"/>
  <c r="C298" i="27"/>
  <c r="E298" i="27"/>
  <c r="C299" i="27"/>
  <c r="E299" i="27"/>
  <c r="C300" i="27"/>
  <c r="E300" i="27"/>
  <c r="C301" i="27"/>
  <c r="E301" i="27"/>
  <c r="C302" i="27"/>
  <c r="E302" i="27"/>
  <c r="C303" i="27"/>
  <c r="E303" i="27"/>
  <c r="C304" i="27"/>
  <c r="E304" i="27"/>
  <c r="C305" i="27"/>
  <c r="E305" i="27"/>
  <c r="C306" i="27"/>
  <c r="E306" i="27"/>
  <c r="C307" i="27"/>
  <c r="E307" i="27"/>
  <c r="C308" i="27"/>
  <c r="E308" i="27"/>
  <c r="C309" i="27"/>
  <c r="E309" i="27"/>
  <c r="C310" i="27"/>
  <c r="E310" i="27"/>
  <c r="C311" i="27"/>
  <c r="E311" i="27"/>
  <c r="C312" i="27"/>
  <c r="E312" i="27"/>
  <c r="C313" i="27"/>
  <c r="E313" i="27"/>
  <c r="C314" i="27"/>
  <c r="E314" i="27"/>
  <c r="C315" i="27"/>
  <c r="E315" i="27"/>
  <c r="C316" i="27"/>
  <c r="E316" i="27"/>
  <c r="C317" i="27"/>
  <c r="E317" i="27"/>
  <c r="C318" i="27"/>
  <c r="E318" i="27"/>
  <c r="C319" i="27"/>
  <c r="E319" i="27"/>
  <c r="C320" i="27"/>
  <c r="E320" i="27"/>
  <c r="C321" i="27"/>
  <c r="E321" i="27"/>
  <c r="C322" i="27"/>
  <c r="E322" i="27"/>
  <c r="C323" i="27"/>
  <c r="E323" i="27"/>
  <c r="C324" i="27"/>
  <c r="E324" i="27"/>
  <c r="C325" i="27"/>
  <c r="E325" i="27"/>
  <c r="C326" i="27"/>
  <c r="E326" i="27"/>
  <c r="C327" i="27"/>
  <c r="E327" i="27"/>
  <c r="C328" i="27"/>
  <c r="E328" i="27"/>
  <c r="C329" i="27"/>
  <c r="E329" i="27"/>
  <c r="C330" i="27"/>
  <c r="E330" i="27"/>
  <c r="C331" i="27"/>
  <c r="E331" i="27"/>
  <c r="C332" i="27"/>
  <c r="E332" i="27"/>
  <c r="C333" i="27"/>
  <c r="E333" i="27"/>
  <c r="C334" i="27"/>
  <c r="E334" i="27"/>
  <c r="C335" i="27"/>
  <c r="E335" i="27"/>
  <c r="C336" i="27"/>
  <c r="E336" i="27"/>
  <c r="C337" i="27"/>
  <c r="E337" i="27"/>
  <c r="C338" i="27"/>
  <c r="E338" i="27"/>
  <c r="C339" i="27"/>
  <c r="E339" i="27"/>
  <c r="C340" i="27"/>
  <c r="E340" i="27"/>
  <c r="C341" i="27"/>
  <c r="E341" i="27"/>
  <c r="C342" i="27"/>
  <c r="E342" i="27"/>
  <c r="C343" i="27"/>
  <c r="E343" i="27"/>
  <c r="C344" i="27"/>
  <c r="E344" i="27"/>
  <c r="C345" i="27"/>
  <c r="E345" i="27"/>
  <c r="C346" i="27"/>
  <c r="E346" i="27"/>
  <c r="C347" i="27"/>
  <c r="E347" i="27"/>
  <c r="C348" i="27"/>
  <c r="E348" i="27"/>
  <c r="C349" i="27"/>
  <c r="E349" i="27"/>
  <c r="C350" i="27"/>
  <c r="E350" i="27"/>
  <c r="C351" i="27"/>
  <c r="E351" i="27"/>
  <c r="C352" i="27"/>
  <c r="E352" i="27"/>
  <c r="C353" i="27"/>
  <c r="E353" i="27"/>
  <c r="C354" i="27"/>
  <c r="E354" i="27"/>
  <c r="C355" i="27"/>
  <c r="E355" i="27"/>
  <c r="C356" i="27"/>
  <c r="E356" i="27"/>
  <c r="C357" i="27"/>
  <c r="E357" i="27"/>
  <c r="C358" i="27"/>
  <c r="E358" i="27"/>
  <c r="C359" i="27"/>
  <c r="E359" i="27"/>
  <c r="C360" i="27"/>
  <c r="E360" i="27"/>
  <c r="B5" i="45" l="1"/>
  <c r="G16" i="47"/>
  <c r="B15" i="47" s="1"/>
  <c r="B10" i="47" s="1"/>
  <c r="H20" i="47"/>
  <c r="F360" i="27"/>
  <c r="G360" i="27" s="1"/>
  <c r="F359" i="27"/>
  <c r="G359" i="27" s="1"/>
  <c r="H359" i="27" s="1"/>
  <c r="B345" i="45" s="1"/>
  <c r="F358" i="27"/>
  <c r="G358" i="27" s="1"/>
  <c r="F357" i="27"/>
  <c r="G357" i="27" s="1"/>
  <c r="H357" i="27" s="1"/>
  <c r="B343" i="45" s="1"/>
  <c r="F356" i="27"/>
  <c r="G356" i="27" s="1"/>
  <c r="F355" i="27"/>
  <c r="G355" i="27" s="1"/>
  <c r="H355" i="27" s="1"/>
  <c r="B341" i="45" s="1"/>
  <c r="F354" i="27"/>
  <c r="G354" i="27" s="1"/>
  <c r="F353" i="27"/>
  <c r="G353" i="27" s="1"/>
  <c r="H353" i="27" s="1"/>
  <c r="B339" i="45" s="1"/>
  <c r="F352" i="27"/>
  <c r="G352" i="27" s="1"/>
  <c r="F351" i="27"/>
  <c r="G351" i="27" s="1"/>
  <c r="H351" i="27" s="1"/>
  <c r="B337" i="45" s="1"/>
  <c r="F350" i="27"/>
  <c r="G350" i="27" s="1"/>
  <c r="F349" i="27"/>
  <c r="G349" i="27" s="1"/>
  <c r="H349" i="27" s="1"/>
  <c r="B335" i="45" s="1"/>
  <c r="F348" i="27"/>
  <c r="G348" i="27" s="1"/>
  <c r="F347" i="27"/>
  <c r="G347" i="27" s="1"/>
  <c r="H347" i="27" s="1"/>
  <c r="B333" i="45" s="1"/>
  <c r="F346" i="27"/>
  <c r="G346" i="27" s="1"/>
  <c r="F345" i="27"/>
  <c r="G345" i="27" s="1"/>
  <c r="H345" i="27" s="1"/>
  <c r="B331" i="45" s="1"/>
  <c r="F344" i="27"/>
  <c r="G344" i="27" s="1"/>
  <c r="F343" i="27"/>
  <c r="G343" i="27" s="1"/>
  <c r="H343" i="27" s="1"/>
  <c r="B329" i="45" s="1"/>
  <c r="F342" i="27"/>
  <c r="G342" i="27" s="1"/>
  <c r="F341" i="27"/>
  <c r="G341" i="27" s="1"/>
  <c r="H341" i="27" s="1"/>
  <c r="B327" i="45" s="1"/>
  <c r="F340" i="27"/>
  <c r="G340" i="27" s="1"/>
  <c r="F339" i="27"/>
  <c r="G339" i="27" s="1"/>
  <c r="H339" i="27" s="1"/>
  <c r="B325" i="45" s="1"/>
  <c r="F338" i="27"/>
  <c r="G338" i="27" s="1"/>
  <c r="F337" i="27"/>
  <c r="G337" i="27" s="1"/>
  <c r="H337" i="27" s="1"/>
  <c r="B323" i="45" s="1"/>
  <c r="F336" i="27"/>
  <c r="G336" i="27" s="1"/>
  <c r="F335" i="27"/>
  <c r="G335" i="27" s="1"/>
  <c r="H335" i="27" s="1"/>
  <c r="B321" i="45" s="1"/>
  <c r="F334" i="27"/>
  <c r="G334" i="27" s="1"/>
  <c r="F333" i="27"/>
  <c r="G333" i="27" s="1"/>
  <c r="H333" i="27" s="1"/>
  <c r="B319" i="45" s="1"/>
  <c r="F332" i="27"/>
  <c r="G332" i="27" s="1"/>
  <c r="F331" i="27"/>
  <c r="G331" i="27" s="1"/>
  <c r="H331" i="27" s="1"/>
  <c r="B317" i="45" s="1"/>
  <c r="F330" i="27"/>
  <c r="G330" i="27" s="1"/>
  <c r="F329" i="27"/>
  <c r="G329" i="27" s="1"/>
  <c r="H329" i="27" s="1"/>
  <c r="B315" i="45" s="1"/>
  <c r="F328" i="27"/>
  <c r="G328" i="27" s="1"/>
  <c r="F327" i="27"/>
  <c r="G327" i="27" s="1"/>
  <c r="H327" i="27" s="1"/>
  <c r="B313" i="45" s="1"/>
  <c r="F326" i="27"/>
  <c r="G326" i="27" s="1"/>
  <c r="F325" i="27"/>
  <c r="G325" i="27" s="1"/>
  <c r="H325" i="27" s="1"/>
  <c r="B311" i="45" s="1"/>
  <c r="F324" i="27"/>
  <c r="G324" i="27" s="1"/>
  <c r="F323" i="27"/>
  <c r="G323" i="27" s="1"/>
  <c r="H323" i="27" s="1"/>
  <c r="B309" i="45" s="1"/>
  <c r="F322" i="27"/>
  <c r="G322" i="27" s="1"/>
  <c r="F321" i="27"/>
  <c r="G321" i="27" s="1"/>
  <c r="H321" i="27" s="1"/>
  <c r="B307" i="45" s="1"/>
  <c r="F320" i="27"/>
  <c r="G320" i="27" s="1"/>
  <c r="F319" i="27"/>
  <c r="G319" i="27" s="1"/>
  <c r="H319" i="27" s="1"/>
  <c r="B305" i="45" s="1"/>
  <c r="F318" i="27"/>
  <c r="G318" i="27" s="1"/>
  <c r="F317" i="27"/>
  <c r="G317" i="27" s="1"/>
  <c r="H317" i="27" s="1"/>
  <c r="B303" i="45" s="1"/>
  <c r="F316" i="27"/>
  <c r="G316" i="27" s="1"/>
  <c r="F315" i="27"/>
  <c r="G315" i="27" s="1"/>
  <c r="H315" i="27" s="1"/>
  <c r="B301" i="45" s="1"/>
  <c r="F314" i="27"/>
  <c r="G314" i="27" s="1"/>
  <c r="H314" i="27" s="1"/>
  <c r="B300" i="45" s="1"/>
  <c r="F313" i="27"/>
  <c r="G313" i="27" s="1"/>
  <c r="H313" i="27" s="1"/>
  <c r="B299" i="45" s="1"/>
  <c r="F312" i="27"/>
  <c r="G312" i="27" s="1"/>
  <c r="H312" i="27" s="1"/>
  <c r="B298" i="45" s="1"/>
  <c r="F311" i="27"/>
  <c r="G311" i="27" s="1"/>
  <c r="H311" i="27" s="1"/>
  <c r="B297" i="45" s="1"/>
  <c r="F310" i="27"/>
  <c r="G310" i="27" s="1"/>
  <c r="H310" i="27" s="1"/>
  <c r="B296" i="45" s="1"/>
  <c r="F309" i="27"/>
  <c r="G309" i="27" s="1"/>
  <c r="H309" i="27" s="1"/>
  <c r="B295" i="45" s="1"/>
  <c r="F308" i="27"/>
  <c r="G308" i="27" s="1"/>
  <c r="H308" i="27" s="1"/>
  <c r="B294" i="45" s="1"/>
  <c r="F307" i="27"/>
  <c r="G307" i="27" s="1"/>
  <c r="H307" i="27" s="1"/>
  <c r="B293" i="45" s="1"/>
  <c r="F306" i="27"/>
  <c r="G306" i="27" s="1"/>
  <c r="H306" i="27" s="1"/>
  <c r="B292" i="45" s="1"/>
  <c r="F305" i="27"/>
  <c r="G305" i="27" s="1"/>
  <c r="H305" i="27" s="1"/>
  <c r="B291" i="45" s="1"/>
  <c r="F304" i="27"/>
  <c r="G304" i="27" s="1"/>
  <c r="H304" i="27" s="1"/>
  <c r="B290" i="45" s="1"/>
  <c r="F303" i="27"/>
  <c r="G303" i="27" s="1"/>
  <c r="H303" i="27" s="1"/>
  <c r="B289" i="45" s="1"/>
  <c r="F302" i="27"/>
  <c r="G302" i="27" s="1"/>
  <c r="H302" i="27" s="1"/>
  <c r="B288" i="45" s="1"/>
  <c r="F301" i="27"/>
  <c r="G301" i="27" s="1"/>
  <c r="H301" i="27" s="1"/>
  <c r="B287" i="45" s="1"/>
  <c r="F300" i="27"/>
  <c r="G300" i="27" s="1"/>
  <c r="F299" i="27"/>
  <c r="G299" i="27" s="1"/>
  <c r="H299" i="27" s="1"/>
  <c r="B285" i="45" s="1"/>
  <c r="F298" i="27"/>
  <c r="G298" i="27" s="1"/>
  <c r="H298" i="27" s="1"/>
  <c r="B284" i="45" s="1"/>
  <c r="F297" i="27"/>
  <c r="G297" i="27" s="1"/>
  <c r="H297" i="27" s="1"/>
  <c r="B283" i="45" s="1"/>
  <c r="F296" i="27"/>
  <c r="G296" i="27" s="1"/>
  <c r="H296" i="27" s="1"/>
  <c r="B282" i="45" s="1"/>
  <c r="F295" i="27"/>
  <c r="G295" i="27" s="1"/>
  <c r="H295" i="27" s="1"/>
  <c r="B281" i="45" s="1"/>
  <c r="F294" i="27"/>
  <c r="G294" i="27" s="1"/>
  <c r="H294" i="27" s="1"/>
  <c r="B280" i="45" s="1"/>
  <c r="F293" i="27"/>
  <c r="G293" i="27" s="1"/>
  <c r="H293" i="27" s="1"/>
  <c r="B279" i="45" s="1"/>
  <c r="F292" i="27"/>
  <c r="G292" i="27" s="1"/>
  <c r="H292" i="27" s="1"/>
  <c r="B278" i="45" s="1"/>
  <c r="F291" i="27"/>
  <c r="G291" i="27" s="1"/>
  <c r="H291" i="27" s="1"/>
  <c r="B277" i="45" s="1"/>
  <c r="F290" i="27"/>
  <c r="G290" i="27" s="1"/>
  <c r="H290" i="27" s="1"/>
  <c r="B276" i="45" s="1"/>
  <c r="F289" i="27"/>
  <c r="G289" i="27" s="1"/>
  <c r="H289" i="27" s="1"/>
  <c r="B275" i="45" s="1"/>
  <c r="F288" i="27"/>
  <c r="G288" i="27" s="1"/>
  <c r="H288" i="27" s="1"/>
  <c r="B274" i="45" s="1"/>
  <c r="F287" i="27"/>
  <c r="G287" i="27" s="1"/>
  <c r="H287" i="27" s="1"/>
  <c r="B273" i="45" s="1"/>
  <c r="F286" i="27"/>
  <c r="G286" i="27" s="1"/>
  <c r="H286" i="27" s="1"/>
  <c r="B272" i="45" s="1"/>
  <c r="F285" i="27"/>
  <c r="G285" i="27" s="1"/>
  <c r="H285" i="27" s="1"/>
  <c r="B271" i="45" s="1"/>
  <c r="F284" i="27"/>
  <c r="G284" i="27" s="1"/>
  <c r="H284" i="27" s="1"/>
  <c r="B270" i="45" s="1"/>
  <c r="F283" i="27"/>
  <c r="G283" i="27" s="1"/>
  <c r="H283" i="27" s="1"/>
  <c r="B269" i="45" s="1"/>
  <c r="F282" i="27"/>
  <c r="G282" i="27" s="1"/>
  <c r="H282" i="27" s="1"/>
  <c r="B268" i="45" s="1"/>
  <c r="F281" i="27"/>
  <c r="G281" i="27" s="1"/>
  <c r="H281" i="27" s="1"/>
  <c r="B267" i="45" s="1"/>
  <c r="F280" i="27"/>
  <c r="G280" i="27" s="1"/>
  <c r="H280" i="27" s="1"/>
  <c r="B266" i="45" s="1"/>
  <c r="F279" i="27"/>
  <c r="G279" i="27" s="1"/>
  <c r="H279" i="27" s="1"/>
  <c r="B265" i="45" s="1"/>
  <c r="F278" i="27"/>
  <c r="G278" i="27" s="1"/>
  <c r="H278" i="27" s="1"/>
  <c r="B264" i="45" s="1"/>
  <c r="F277" i="27"/>
  <c r="G277" i="27" s="1"/>
  <c r="H277" i="27" s="1"/>
  <c r="B263" i="45" s="1"/>
  <c r="F276" i="27"/>
  <c r="G276" i="27" s="1"/>
  <c r="H276" i="27" s="1"/>
  <c r="B262" i="45" s="1"/>
  <c r="F275" i="27"/>
  <c r="G275" i="27" s="1"/>
  <c r="H275" i="27" s="1"/>
  <c r="B261" i="45" s="1"/>
  <c r="F274" i="27"/>
  <c r="G274" i="27" s="1"/>
  <c r="H274" i="27" s="1"/>
  <c r="B260" i="45" s="1"/>
  <c r="F273" i="27"/>
  <c r="G273" i="27" s="1"/>
  <c r="H273" i="27" s="1"/>
  <c r="B259" i="45" s="1"/>
  <c r="F272" i="27"/>
  <c r="G272" i="27" s="1"/>
  <c r="H272" i="27" s="1"/>
  <c r="B258" i="45" s="1"/>
  <c r="F271" i="27"/>
  <c r="G271" i="27" s="1"/>
  <c r="H271" i="27" s="1"/>
  <c r="B257" i="45" s="1"/>
  <c r="F270" i="27"/>
  <c r="G270" i="27" s="1"/>
  <c r="H270" i="27" s="1"/>
  <c r="B256" i="45" s="1"/>
  <c r="F269" i="27"/>
  <c r="G269" i="27" s="1"/>
  <c r="H269" i="27" s="1"/>
  <c r="B255" i="45" s="1"/>
  <c r="F268" i="27"/>
  <c r="G268" i="27" s="1"/>
  <c r="H268" i="27" s="1"/>
  <c r="B254" i="45" s="1"/>
  <c r="F267" i="27"/>
  <c r="G267" i="27" s="1"/>
  <c r="H267" i="27" s="1"/>
  <c r="B253" i="45" s="1"/>
  <c r="F266" i="27"/>
  <c r="G266" i="27" s="1"/>
  <c r="H266" i="27" s="1"/>
  <c r="B252" i="45" s="1"/>
  <c r="F265" i="27"/>
  <c r="G265" i="27" s="1"/>
  <c r="H265" i="27" s="1"/>
  <c r="B251" i="45" s="1"/>
  <c r="F264" i="27"/>
  <c r="G264" i="27" s="1"/>
  <c r="H264" i="27" s="1"/>
  <c r="B250" i="45" s="1"/>
  <c r="F263" i="27"/>
  <c r="G263" i="27" s="1"/>
  <c r="H263" i="27" s="1"/>
  <c r="B249" i="45" s="1"/>
  <c r="F262" i="27"/>
  <c r="G262" i="27" s="1"/>
  <c r="H262" i="27" s="1"/>
  <c r="B248" i="45" s="1"/>
  <c r="F261" i="27"/>
  <c r="G261" i="27" s="1"/>
  <c r="H261" i="27" s="1"/>
  <c r="B247" i="45" s="1"/>
  <c r="F260" i="27"/>
  <c r="G260" i="27" s="1"/>
  <c r="H260" i="27" s="1"/>
  <c r="B246" i="45" s="1"/>
  <c r="F259" i="27"/>
  <c r="G259" i="27" s="1"/>
  <c r="H259" i="27" s="1"/>
  <c r="B245" i="45" s="1"/>
  <c r="F258" i="27"/>
  <c r="G258" i="27" s="1"/>
  <c r="H258" i="27" s="1"/>
  <c r="B244" i="45" s="1"/>
  <c r="F257" i="27"/>
  <c r="G257" i="27" s="1"/>
  <c r="H257" i="27" s="1"/>
  <c r="B243" i="45" s="1"/>
  <c r="F256" i="27"/>
  <c r="G256" i="27" s="1"/>
  <c r="H256" i="27" s="1"/>
  <c r="B242" i="45" s="1"/>
  <c r="F255" i="27"/>
  <c r="G255" i="27" s="1"/>
  <c r="H255" i="27" s="1"/>
  <c r="B241" i="45" s="1"/>
  <c r="F254" i="27"/>
  <c r="G254" i="27" s="1"/>
  <c r="H254" i="27" s="1"/>
  <c r="B240" i="45" s="1"/>
  <c r="F253" i="27"/>
  <c r="G253" i="27" s="1"/>
  <c r="H253" i="27" s="1"/>
  <c r="B239" i="45" s="1"/>
  <c r="F252" i="27"/>
  <c r="G252" i="27" s="1"/>
  <c r="H252" i="27" s="1"/>
  <c r="B238" i="45" s="1"/>
  <c r="F251" i="27"/>
  <c r="G251" i="27" s="1"/>
  <c r="H251" i="27" s="1"/>
  <c r="B237" i="45" s="1"/>
  <c r="F250" i="27"/>
  <c r="G250" i="27" s="1"/>
  <c r="H250" i="27" s="1"/>
  <c r="B236" i="45" s="1"/>
  <c r="F249" i="27"/>
  <c r="G249" i="27" s="1"/>
  <c r="H249" i="27" s="1"/>
  <c r="B235" i="45" s="1"/>
  <c r="F248" i="27"/>
  <c r="G248" i="27" s="1"/>
  <c r="H248" i="27" s="1"/>
  <c r="B234" i="45" s="1"/>
  <c r="F247" i="27"/>
  <c r="G247" i="27" s="1"/>
  <c r="H247" i="27" s="1"/>
  <c r="B233" i="45" s="1"/>
  <c r="F246" i="27"/>
  <c r="G246" i="27" s="1"/>
  <c r="H246" i="27" s="1"/>
  <c r="B232" i="45" s="1"/>
  <c r="F245" i="27"/>
  <c r="G245" i="27" s="1"/>
  <c r="H245" i="27" s="1"/>
  <c r="B231" i="45" s="1"/>
  <c r="F244" i="27"/>
  <c r="G244" i="27" s="1"/>
  <c r="H244" i="27" s="1"/>
  <c r="B230" i="45" s="1"/>
  <c r="F243" i="27"/>
  <c r="G243" i="27" s="1"/>
  <c r="H243" i="27" s="1"/>
  <c r="B229" i="45" s="1"/>
  <c r="F242" i="27"/>
  <c r="G242" i="27" s="1"/>
  <c r="H242" i="27" s="1"/>
  <c r="B228" i="45" s="1"/>
  <c r="F241" i="27"/>
  <c r="G241" i="27" s="1"/>
  <c r="H241" i="27" s="1"/>
  <c r="B227" i="45" s="1"/>
  <c r="F240" i="27"/>
  <c r="G240" i="27" s="1"/>
  <c r="H240" i="27" s="1"/>
  <c r="B226" i="45" s="1"/>
  <c r="F239" i="27"/>
  <c r="G239" i="27" s="1"/>
  <c r="H239" i="27" s="1"/>
  <c r="B225" i="45" s="1"/>
  <c r="F238" i="27"/>
  <c r="G238" i="27" s="1"/>
  <c r="H238" i="27" s="1"/>
  <c r="B224" i="45" s="1"/>
  <c r="F237" i="27"/>
  <c r="G237" i="27" s="1"/>
  <c r="H237" i="27" s="1"/>
  <c r="B223" i="45" s="1"/>
  <c r="F236" i="27"/>
  <c r="G236" i="27" s="1"/>
  <c r="H236" i="27" s="1"/>
  <c r="B222" i="45" s="1"/>
  <c r="F235" i="27"/>
  <c r="G235" i="27" s="1"/>
  <c r="H235" i="27" s="1"/>
  <c r="B221" i="45" s="1"/>
  <c r="F234" i="27"/>
  <c r="G234" i="27" s="1"/>
  <c r="H234" i="27" s="1"/>
  <c r="B220" i="45" s="1"/>
  <c r="F233" i="27"/>
  <c r="G233" i="27" s="1"/>
  <c r="H233" i="27" s="1"/>
  <c r="B219" i="45" s="1"/>
  <c r="F232" i="27"/>
  <c r="G232" i="27" s="1"/>
  <c r="H232" i="27" s="1"/>
  <c r="B218" i="45" s="1"/>
  <c r="F231" i="27"/>
  <c r="G231" i="27" s="1"/>
  <c r="H231" i="27" s="1"/>
  <c r="B217" i="45" s="1"/>
  <c r="F230" i="27"/>
  <c r="G230" i="27" s="1"/>
  <c r="H230" i="27" s="1"/>
  <c r="B216" i="45" s="1"/>
  <c r="F229" i="27"/>
  <c r="G229" i="27" s="1"/>
  <c r="H229" i="27" s="1"/>
  <c r="B215" i="45" s="1"/>
  <c r="F228" i="27"/>
  <c r="G228" i="27" s="1"/>
  <c r="H228" i="27" s="1"/>
  <c r="B214" i="45" s="1"/>
  <c r="F227" i="27"/>
  <c r="G227" i="27" s="1"/>
  <c r="H227" i="27" s="1"/>
  <c r="B213" i="45" s="1"/>
  <c r="F226" i="27"/>
  <c r="G226" i="27" s="1"/>
  <c r="H226" i="27" s="1"/>
  <c r="B212" i="45" s="1"/>
  <c r="F225" i="27"/>
  <c r="G225" i="27" s="1"/>
  <c r="H225" i="27" s="1"/>
  <c r="B211" i="45" s="1"/>
  <c r="F224" i="27"/>
  <c r="G224" i="27" s="1"/>
  <c r="H224" i="27" s="1"/>
  <c r="B210" i="45" s="1"/>
  <c r="F223" i="27"/>
  <c r="G223" i="27" s="1"/>
  <c r="H223" i="27" s="1"/>
  <c r="B209" i="45" s="1"/>
  <c r="F222" i="27"/>
  <c r="G222" i="27" s="1"/>
  <c r="H222" i="27" s="1"/>
  <c r="B208" i="45" s="1"/>
  <c r="F221" i="27"/>
  <c r="G221" i="27" s="1"/>
  <c r="H221" i="27" s="1"/>
  <c r="B207" i="45" s="1"/>
  <c r="F220" i="27"/>
  <c r="G220" i="27" s="1"/>
  <c r="H220" i="27" s="1"/>
  <c r="B206" i="45" s="1"/>
  <c r="F219" i="27"/>
  <c r="G219" i="27" s="1"/>
  <c r="H219" i="27" s="1"/>
  <c r="B205" i="45" s="1"/>
  <c r="F218" i="27"/>
  <c r="G218" i="27" s="1"/>
  <c r="H218" i="27" s="1"/>
  <c r="B204" i="45" s="1"/>
  <c r="F217" i="27"/>
  <c r="G217" i="27" s="1"/>
  <c r="H217" i="27" s="1"/>
  <c r="B203" i="45" s="1"/>
  <c r="F216" i="27"/>
  <c r="G216" i="27" s="1"/>
  <c r="H216" i="27" s="1"/>
  <c r="B202" i="45" s="1"/>
  <c r="F215" i="27"/>
  <c r="G215" i="27" s="1"/>
  <c r="H215" i="27" s="1"/>
  <c r="B201" i="45" s="1"/>
  <c r="F214" i="27"/>
  <c r="G214" i="27" s="1"/>
  <c r="H214" i="27" s="1"/>
  <c r="B200" i="45" s="1"/>
  <c r="F213" i="27"/>
  <c r="G213" i="27" s="1"/>
  <c r="H213" i="27" s="1"/>
  <c r="B199" i="45" s="1"/>
  <c r="F212" i="27"/>
  <c r="G212" i="27" s="1"/>
  <c r="H212" i="27" s="1"/>
  <c r="B198" i="45" s="1"/>
  <c r="F211" i="27"/>
  <c r="G211" i="27" s="1"/>
  <c r="H211" i="27" s="1"/>
  <c r="B197" i="45" s="1"/>
  <c r="F210" i="27"/>
  <c r="G210" i="27" s="1"/>
  <c r="H210" i="27" s="1"/>
  <c r="B196" i="45" s="1"/>
  <c r="F209" i="27"/>
  <c r="G209" i="27" s="1"/>
  <c r="H209" i="27" s="1"/>
  <c r="B195" i="45" s="1"/>
  <c r="F208" i="27"/>
  <c r="G208" i="27" s="1"/>
  <c r="H208" i="27" s="1"/>
  <c r="B194" i="45" s="1"/>
  <c r="F207" i="27"/>
  <c r="G207" i="27" s="1"/>
  <c r="H207" i="27" s="1"/>
  <c r="B193" i="45" s="1"/>
  <c r="F206" i="27"/>
  <c r="G206" i="27" s="1"/>
  <c r="H206" i="27" s="1"/>
  <c r="B192" i="45" s="1"/>
  <c r="F205" i="27"/>
  <c r="G205" i="27" s="1"/>
  <c r="H205" i="27" s="1"/>
  <c r="B191" i="45" s="1"/>
  <c r="F204" i="27"/>
  <c r="G204" i="27" s="1"/>
  <c r="H204" i="27" s="1"/>
  <c r="B190" i="45" s="1"/>
  <c r="F203" i="27"/>
  <c r="G203" i="27" s="1"/>
  <c r="H203" i="27" s="1"/>
  <c r="B189" i="45" s="1"/>
  <c r="F202" i="27"/>
  <c r="G202" i="27" s="1"/>
  <c r="H202" i="27" s="1"/>
  <c r="B188" i="45" s="1"/>
  <c r="F201" i="27"/>
  <c r="G201" i="27" s="1"/>
  <c r="H201" i="27" s="1"/>
  <c r="B187" i="45" s="1"/>
  <c r="F200" i="27"/>
  <c r="G200" i="27" s="1"/>
  <c r="H200" i="27" s="1"/>
  <c r="B186" i="45" s="1"/>
  <c r="F199" i="27"/>
  <c r="G199" i="27" s="1"/>
  <c r="H199" i="27" s="1"/>
  <c r="B185" i="45" s="1"/>
  <c r="F198" i="27"/>
  <c r="G198" i="27" s="1"/>
  <c r="H198" i="27" s="1"/>
  <c r="B184" i="45" s="1"/>
  <c r="F197" i="27"/>
  <c r="G197" i="27" s="1"/>
  <c r="H197" i="27" s="1"/>
  <c r="B183" i="45" s="1"/>
  <c r="F196" i="27"/>
  <c r="G196" i="27" s="1"/>
  <c r="H196" i="27" s="1"/>
  <c r="B182" i="45" s="1"/>
  <c r="F195" i="27"/>
  <c r="G195" i="27" s="1"/>
  <c r="H195" i="27" s="1"/>
  <c r="B181" i="45" s="1"/>
  <c r="F194" i="27"/>
  <c r="G194" i="27" s="1"/>
  <c r="H194" i="27" s="1"/>
  <c r="B180" i="45" s="1"/>
  <c r="F193" i="27"/>
  <c r="G193" i="27" s="1"/>
  <c r="H193" i="27" s="1"/>
  <c r="B179" i="45" s="1"/>
  <c r="F192" i="27"/>
  <c r="G192" i="27" s="1"/>
  <c r="H192" i="27" s="1"/>
  <c r="B178" i="45" s="1"/>
  <c r="F191" i="27"/>
  <c r="G191" i="27" s="1"/>
  <c r="H191" i="27" s="1"/>
  <c r="B177" i="45" s="1"/>
  <c r="F190" i="27"/>
  <c r="G190" i="27" s="1"/>
  <c r="H190" i="27" s="1"/>
  <c r="B176" i="45" s="1"/>
  <c r="F189" i="27"/>
  <c r="G189" i="27" s="1"/>
  <c r="H189" i="27" s="1"/>
  <c r="B175" i="45" s="1"/>
  <c r="F188" i="27"/>
  <c r="G188" i="27" s="1"/>
  <c r="H188" i="27" s="1"/>
  <c r="B174" i="45" s="1"/>
  <c r="F187" i="27"/>
  <c r="G187" i="27" s="1"/>
  <c r="H187" i="27" s="1"/>
  <c r="B173" i="45" s="1"/>
  <c r="F186" i="27"/>
  <c r="G186" i="27" s="1"/>
  <c r="H186" i="27" s="1"/>
  <c r="B172" i="45" s="1"/>
  <c r="F185" i="27"/>
  <c r="G185" i="27" s="1"/>
  <c r="H185" i="27" s="1"/>
  <c r="B171" i="45" s="1"/>
  <c r="F184" i="27"/>
  <c r="G184" i="27" s="1"/>
  <c r="H184" i="27" s="1"/>
  <c r="B170" i="45" s="1"/>
  <c r="F183" i="27"/>
  <c r="G183" i="27" s="1"/>
  <c r="H183" i="27" s="1"/>
  <c r="B169" i="45" s="1"/>
  <c r="F182" i="27"/>
  <c r="G182" i="27" s="1"/>
  <c r="H182" i="27" s="1"/>
  <c r="B168" i="45" s="1"/>
  <c r="F181" i="27"/>
  <c r="G181" i="27" s="1"/>
  <c r="H181" i="27" s="1"/>
  <c r="B167" i="45" s="1"/>
  <c r="F180" i="27"/>
  <c r="G180" i="27" s="1"/>
  <c r="H180" i="27" s="1"/>
  <c r="B166" i="45" s="1"/>
  <c r="F179" i="27"/>
  <c r="G179" i="27" s="1"/>
  <c r="H179" i="27" s="1"/>
  <c r="B165" i="45" s="1"/>
  <c r="F178" i="27"/>
  <c r="G178" i="27" s="1"/>
  <c r="H178" i="27" s="1"/>
  <c r="B164" i="45" s="1"/>
  <c r="F177" i="27"/>
  <c r="G177" i="27" s="1"/>
  <c r="H177" i="27" s="1"/>
  <c r="B163" i="45" s="1"/>
  <c r="F176" i="27"/>
  <c r="G176" i="27" s="1"/>
  <c r="H176" i="27" s="1"/>
  <c r="B162" i="45" s="1"/>
  <c r="F175" i="27"/>
  <c r="G175" i="27" s="1"/>
  <c r="H175" i="27" s="1"/>
  <c r="B161" i="45" s="1"/>
  <c r="F174" i="27"/>
  <c r="G174" i="27" s="1"/>
  <c r="H174" i="27" s="1"/>
  <c r="B160" i="45" s="1"/>
  <c r="F173" i="27"/>
  <c r="G173" i="27" s="1"/>
  <c r="H173" i="27" s="1"/>
  <c r="B159" i="45" s="1"/>
  <c r="F172" i="27"/>
  <c r="G172" i="27" s="1"/>
  <c r="H172" i="27" s="1"/>
  <c r="B158" i="45" s="1"/>
  <c r="F171" i="27"/>
  <c r="G171" i="27" s="1"/>
  <c r="H171" i="27" s="1"/>
  <c r="B157" i="45" s="1"/>
  <c r="F170" i="27"/>
  <c r="G170" i="27" s="1"/>
  <c r="H170" i="27" s="1"/>
  <c r="B156" i="45" s="1"/>
  <c r="F169" i="27"/>
  <c r="G169" i="27" s="1"/>
  <c r="H169" i="27" s="1"/>
  <c r="B155" i="45" s="1"/>
  <c r="F168" i="27"/>
  <c r="G168" i="27" s="1"/>
  <c r="H168" i="27" s="1"/>
  <c r="B154" i="45" s="1"/>
  <c r="F167" i="27"/>
  <c r="G167" i="27" s="1"/>
  <c r="H167" i="27" s="1"/>
  <c r="B153" i="45" s="1"/>
  <c r="F166" i="27"/>
  <c r="G166" i="27" s="1"/>
  <c r="H166" i="27" s="1"/>
  <c r="B152" i="45" s="1"/>
  <c r="F165" i="27"/>
  <c r="G165" i="27" s="1"/>
  <c r="H165" i="27" s="1"/>
  <c r="B151" i="45" s="1"/>
  <c r="F164" i="27"/>
  <c r="G164" i="27" s="1"/>
  <c r="H164" i="27" s="1"/>
  <c r="B150" i="45" s="1"/>
  <c r="F163" i="27"/>
  <c r="G163" i="27" s="1"/>
  <c r="H163" i="27" s="1"/>
  <c r="B149" i="45" s="1"/>
  <c r="F162" i="27"/>
  <c r="G162" i="27" s="1"/>
  <c r="H162" i="27" s="1"/>
  <c r="B148" i="45" s="1"/>
  <c r="F161" i="27"/>
  <c r="G161" i="27" s="1"/>
  <c r="H161" i="27" s="1"/>
  <c r="B147" i="45" s="1"/>
  <c r="F160" i="27"/>
  <c r="G160" i="27" s="1"/>
  <c r="H160" i="27" s="1"/>
  <c r="B146" i="45" s="1"/>
  <c r="F159" i="27"/>
  <c r="G159" i="27" s="1"/>
  <c r="H159" i="27" s="1"/>
  <c r="B145" i="45" s="1"/>
  <c r="F158" i="27"/>
  <c r="G158" i="27" s="1"/>
  <c r="H158" i="27" s="1"/>
  <c r="B144" i="45" s="1"/>
  <c r="F157" i="27"/>
  <c r="G157" i="27" s="1"/>
  <c r="H157" i="27" s="1"/>
  <c r="B143" i="45" s="1"/>
  <c r="F156" i="27"/>
  <c r="G156" i="27" s="1"/>
  <c r="H156" i="27" s="1"/>
  <c r="B142" i="45" s="1"/>
  <c r="F155" i="27"/>
  <c r="G155" i="27" s="1"/>
  <c r="H155" i="27" s="1"/>
  <c r="B141" i="45" s="1"/>
  <c r="F154" i="27"/>
  <c r="G154" i="27" s="1"/>
  <c r="H154" i="27" s="1"/>
  <c r="B140" i="45" s="1"/>
  <c r="F153" i="27"/>
  <c r="G153" i="27" s="1"/>
  <c r="H153" i="27" s="1"/>
  <c r="B139" i="45" s="1"/>
  <c r="F152" i="27"/>
  <c r="G152" i="27" s="1"/>
  <c r="H152" i="27" s="1"/>
  <c r="B138" i="45" s="1"/>
  <c r="F151" i="27"/>
  <c r="G151" i="27" s="1"/>
  <c r="H151" i="27" s="1"/>
  <c r="B137" i="45" s="1"/>
  <c r="F150" i="27"/>
  <c r="G150" i="27" s="1"/>
  <c r="H150" i="27" s="1"/>
  <c r="B136" i="45" s="1"/>
  <c r="F149" i="27"/>
  <c r="G149" i="27" s="1"/>
  <c r="H149" i="27" s="1"/>
  <c r="B135" i="45" s="1"/>
  <c r="F148" i="27"/>
  <c r="G148" i="27" s="1"/>
  <c r="H148" i="27" s="1"/>
  <c r="B134" i="45" s="1"/>
  <c r="F147" i="27"/>
  <c r="G147" i="27" s="1"/>
  <c r="H147" i="27" s="1"/>
  <c r="B133" i="45" s="1"/>
  <c r="F146" i="27"/>
  <c r="G146" i="27" s="1"/>
  <c r="H146" i="27" s="1"/>
  <c r="B132" i="45" s="1"/>
  <c r="F145" i="27"/>
  <c r="G145" i="27" s="1"/>
  <c r="H145" i="27" s="1"/>
  <c r="B131" i="45" s="1"/>
  <c r="F144" i="27"/>
  <c r="G144" i="27" s="1"/>
  <c r="H144" i="27" s="1"/>
  <c r="B130" i="45" s="1"/>
  <c r="F143" i="27"/>
  <c r="G143" i="27" s="1"/>
  <c r="H143" i="27" s="1"/>
  <c r="B129" i="45" s="1"/>
  <c r="F142" i="27"/>
  <c r="G142" i="27" s="1"/>
  <c r="H142" i="27" s="1"/>
  <c r="B128" i="45" s="1"/>
  <c r="F141" i="27"/>
  <c r="G141" i="27" s="1"/>
  <c r="H141" i="27" s="1"/>
  <c r="B127" i="45" s="1"/>
  <c r="F140" i="27"/>
  <c r="G140" i="27" s="1"/>
  <c r="H140" i="27" s="1"/>
  <c r="B126" i="45" s="1"/>
  <c r="F139" i="27"/>
  <c r="G139" i="27" s="1"/>
  <c r="H139" i="27" s="1"/>
  <c r="B125" i="45" s="1"/>
  <c r="F138" i="27"/>
  <c r="G138" i="27" s="1"/>
  <c r="H138" i="27" s="1"/>
  <c r="B124" i="45" s="1"/>
  <c r="F137" i="27"/>
  <c r="G137" i="27" s="1"/>
  <c r="H137" i="27" s="1"/>
  <c r="B123" i="45" s="1"/>
  <c r="F136" i="27"/>
  <c r="G136" i="27" s="1"/>
  <c r="H136" i="27" s="1"/>
  <c r="B122" i="45" s="1"/>
  <c r="F135" i="27"/>
  <c r="G135" i="27" s="1"/>
  <c r="H135" i="27" s="1"/>
  <c r="B121" i="45" s="1"/>
  <c r="F134" i="27"/>
  <c r="G134" i="27" s="1"/>
  <c r="H134" i="27" s="1"/>
  <c r="B120" i="45" s="1"/>
  <c r="F133" i="27"/>
  <c r="G133" i="27" s="1"/>
  <c r="H133" i="27" s="1"/>
  <c r="B119" i="45" s="1"/>
  <c r="F132" i="27"/>
  <c r="G132" i="27" s="1"/>
  <c r="H132" i="27" s="1"/>
  <c r="B118" i="45" s="1"/>
  <c r="F131" i="27"/>
  <c r="G131" i="27" s="1"/>
  <c r="H131" i="27" s="1"/>
  <c r="B117" i="45" s="1"/>
  <c r="F130" i="27"/>
  <c r="G130" i="27" s="1"/>
  <c r="H130" i="27" s="1"/>
  <c r="B116" i="45" s="1"/>
  <c r="F129" i="27"/>
  <c r="G129" i="27" s="1"/>
  <c r="H129" i="27" s="1"/>
  <c r="B115" i="45" s="1"/>
  <c r="F128" i="27"/>
  <c r="G128" i="27" s="1"/>
  <c r="H128" i="27" s="1"/>
  <c r="B114" i="45" s="1"/>
  <c r="F127" i="27"/>
  <c r="G127" i="27" s="1"/>
  <c r="H127" i="27" s="1"/>
  <c r="B113" i="45" s="1"/>
  <c r="F126" i="27"/>
  <c r="G126" i="27" s="1"/>
  <c r="H126" i="27" s="1"/>
  <c r="B112" i="45" s="1"/>
  <c r="F125" i="27"/>
  <c r="G125" i="27" s="1"/>
  <c r="H125" i="27" s="1"/>
  <c r="B111" i="45" s="1"/>
  <c r="F124" i="27"/>
  <c r="G124" i="27" s="1"/>
  <c r="H124" i="27" s="1"/>
  <c r="B110" i="45" s="1"/>
  <c r="F123" i="27"/>
  <c r="G123" i="27" s="1"/>
  <c r="H123" i="27" s="1"/>
  <c r="B109" i="45" s="1"/>
  <c r="F122" i="27"/>
  <c r="G122" i="27" s="1"/>
  <c r="H122" i="27" s="1"/>
  <c r="B108" i="45" s="1"/>
  <c r="F121" i="27"/>
  <c r="G121" i="27" s="1"/>
  <c r="H121" i="27" s="1"/>
  <c r="B107" i="45" s="1"/>
  <c r="F120" i="27"/>
  <c r="G120" i="27" s="1"/>
  <c r="H120" i="27" s="1"/>
  <c r="B106" i="45" s="1"/>
  <c r="F119" i="27"/>
  <c r="G119" i="27" s="1"/>
  <c r="H119" i="27" s="1"/>
  <c r="B105" i="45" s="1"/>
  <c r="F118" i="27"/>
  <c r="G118" i="27" s="1"/>
  <c r="H118" i="27" s="1"/>
  <c r="B104" i="45" s="1"/>
  <c r="F117" i="27"/>
  <c r="G117" i="27" s="1"/>
  <c r="H117" i="27" s="1"/>
  <c r="B103" i="45" s="1"/>
  <c r="F116" i="27"/>
  <c r="G116" i="27" s="1"/>
  <c r="H116" i="27" s="1"/>
  <c r="B102" i="45" s="1"/>
  <c r="F115" i="27"/>
  <c r="G115" i="27" s="1"/>
  <c r="H115" i="27" s="1"/>
  <c r="B101" i="45" s="1"/>
  <c r="F114" i="27"/>
  <c r="G114" i="27" s="1"/>
  <c r="H114" i="27" s="1"/>
  <c r="B100" i="45" s="1"/>
  <c r="F113" i="27"/>
  <c r="G113" i="27" s="1"/>
  <c r="H113" i="27" s="1"/>
  <c r="B99" i="45" s="1"/>
  <c r="F112" i="27"/>
  <c r="G112" i="27" s="1"/>
  <c r="H112" i="27" s="1"/>
  <c r="B98" i="45" s="1"/>
  <c r="F111" i="27"/>
  <c r="G111" i="27" s="1"/>
  <c r="H111" i="27" s="1"/>
  <c r="B97" i="45" s="1"/>
  <c r="F110" i="27"/>
  <c r="G110" i="27" s="1"/>
  <c r="H110" i="27" s="1"/>
  <c r="B96" i="45" s="1"/>
  <c r="F109" i="27"/>
  <c r="G109" i="27" s="1"/>
  <c r="H109" i="27" s="1"/>
  <c r="B95" i="45" s="1"/>
  <c r="F108" i="27"/>
  <c r="G108" i="27" s="1"/>
  <c r="H108" i="27" s="1"/>
  <c r="B94" i="45" s="1"/>
  <c r="F107" i="27"/>
  <c r="G107" i="27" s="1"/>
  <c r="H107" i="27" s="1"/>
  <c r="B93" i="45" s="1"/>
  <c r="F106" i="27"/>
  <c r="G106" i="27" s="1"/>
  <c r="H106" i="27" s="1"/>
  <c r="B92" i="45" s="1"/>
  <c r="F105" i="27"/>
  <c r="G105" i="27" s="1"/>
  <c r="H105" i="27" s="1"/>
  <c r="B91" i="45" s="1"/>
  <c r="F104" i="27"/>
  <c r="G104" i="27" s="1"/>
  <c r="H104" i="27" s="1"/>
  <c r="B90" i="45" s="1"/>
  <c r="F103" i="27"/>
  <c r="G103" i="27" s="1"/>
  <c r="H103" i="27" s="1"/>
  <c r="B89" i="45" s="1"/>
  <c r="F102" i="27"/>
  <c r="G102" i="27" s="1"/>
  <c r="H102" i="27" s="1"/>
  <c r="B88" i="45" s="1"/>
  <c r="F101" i="27"/>
  <c r="G101" i="27" s="1"/>
  <c r="H101" i="27" s="1"/>
  <c r="B87" i="45" s="1"/>
  <c r="F100" i="27"/>
  <c r="G100" i="27" s="1"/>
  <c r="H100" i="27" s="1"/>
  <c r="B86" i="45" s="1"/>
  <c r="F99" i="27"/>
  <c r="G99" i="27" s="1"/>
  <c r="H99" i="27" s="1"/>
  <c r="B85" i="45" s="1"/>
  <c r="F98" i="27"/>
  <c r="G98" i="27" s="1"/>
  <c r="H98" i="27" s="1"/>
  <c r="B84" i="45" s="1"/>
  <c r="F97" i="27"/>
  <c r="G97" i="27" s="1"/>
  <c r="H97" i="27" s="1"/>
  <c r="B83" i="45" s="1"/>
  <c r="F96" i="27"/>
  <c r="G96" i="27" s="1"/>
  <c r="H96" i="27" s="1"/>
  <c r="B82" i="45" s="1"/>
  <c r="F95" i="27"/>
  <c r="G95" i="27" s="1"/>
  <c r="H95" i="27" s="1"/>
  <c r="B81" i="45" s="1"/>
  <c r="F94" i="27"/>
  <c r="G94" i="27" s="1"/>
  <c r="H94" i="27" s="1"/>
  <c r="B80" i="45" s="1"/>
  <c r="F93" i="27"/>
  <c r="G93" i="27" s="1"/>
  <c r="H93" i="27" s="1"/>
  <c r="B79" i="45" s="1"/>
  <c r="F92" i="27"/>
  <c r="G92" i="27" s="1"/>
  <c r="H92" i="27" s="1"/>
  <c r="B78" i="45" s="1"/>
  <c r="F91" i="27"/>
  <c r="G91" i="27" s="1"/>
  <c r="H91" i="27" s="1"/>
  <c r="B77" i="45" s="1"/>
  <c r="F90" i="27"/>
  <c r="G90" i="27" s="1"/>
  <c r="H90" i="27" s="1"/>
  <c r="B76" i="45" s="1"/>
  <c r="F89" i="27"/>
  <c r="G89" i="27" s="1"/>
  <c r="H89" i="27" s="1"/>
  <c r="B75" i="45" s="1"/>
  <c r="F88" i="27"/>
  <c r="G88" i="27" s="1"/>
  <c r="H88" i="27" s="1"/>
  <c r="B74" i="45" s="1"/>
  <c r="F87" i="27"/>
  <c r="G87" i="27" s="1"/>
  <c r="H87" i="27" s="1"/>
  <c r="B73" i="45" s="1"/>
  <c r="F86" i="27"/>
  <c r="G86" i="27" s="1"/>
  <c r="H86" i="27" s="1"/>
  <c r="B72" i="45" s="1"/>
  <c r="F85" i="27"/>
  <c r="F84" i="27"/>
  <c r="G84" i="27" s="1"/>
  <c r="H84" i="27" s="1"/>
  <c r="B70" i="45" s="1"/>
  <c r="F83" i="27"/>
  <c r="F82" i="27"/>
  <c r="G82" i="27" s="1"/>
  <c r="H82" i="27" s="1"/>
  <c r="B68" i="45" s="1"/>
  <c r="F81" i="27"/>
  <c r="F80" i="27"/>
  <c r="G80" i="27" s="1"/>
  <c r="H80" i="27" s="1"/>
  <c r="B66" i="45" s="1"/>
  <c r="F79" i="27"/>
  <c r="F78" i="27"/>
  <c r="G78" i="27" s="1"/>
  <c r="H78" i="27" s="1"/>
  <c r="B64" i="45" s="1"/>
  <c r="F77" i="27"/>
  <c r="F76" i="27"/>
  <c r="G76" i="27" s="1"/>
  <c r="H76" i="27" s="1"/>
  <c r="B62" i="45" s="1"/>
  <c r="F75" i="27"/>
  <c r="F74" i="27"/>
  <c r="G74" i="27" s="1"/>
  <c r="H74" i="27" s="1"/>
  <c r="B60" i="45" s="1"/>
  <c r="F73" i="27"/>
  <c r="F72" i="27"/>
  <c r="G72" i="27" s="1"/>
  <c r="H72" i="27" s="1"/>
  <c r="B58" i="45" s="1"/>
  <c r="F71" i="27"/>
  <c r="F70" i="27"/>
  <c r="G70" i="27" s="1"/>
  <c r="H70" i="27" s="1"/>
  <c r="B56" i="45" s="1"/>
  <c r="F69" i="27"/>
  <c r="F68" i="27"/>
  <c r="G68" i="27" s="1"/>
  <c r="H68" i="27" s="1"/>
  <c r="B54" i="45" s="1"/>
  <c r="F67" i="27"/>
  <c r="F66" i="27"/>
  <c r="G66" i="27" s="1"/>
  <c r="H66" i="27" s="1"/>
  <c r="B52" i="45" s="1"/>
  <c r="F65" i="27"/>
  <c r="F64" i="27"/>
  <c r="G64" i="27" s="1"/>
  <c r="H64" i="27" s="1"/>
  <c r="B50" i="45" s="1"/>
  <c r="F63" i="27"/>
  <c r="F62" i="27"/>
  <c r="G62" i="27" s="1"/>
  <c r="H62" i="27" s="1"/>
  <c r="B48" i="45" s="1"/>
  <c r="F61" i="27"/>
  <c r="F60" i="27"/>
  <c r="G60" i="27" s="1"/>
  <c r="H60" i="27" s="1"/>
  <c r="B46" i="45" s="1"/>
  <c r="F59" i="27"/>
  <c r="F58" i="27"/>
  <c r="G58" i="27" s="1"/>
  <c r="H58" i="27" s="1"/>
  <c r="B44" i="45" s="1"/>
  <c r="F57" i="27"/>
  <c r="F56" i="27"/>
  <c r="G56" i="27" s="1"/>
  <c r="H56" i="27" s="1"/>
  <c r="B42" i="45" s="1"/>
  <c r="F55" i="27"/>
  <c r="F54" i="27"/>
  <c r="G54" i="27" s="1"/>
  <c r="H54" i="27" s="1"/>
  <c r="B40" i="45" s="1"/>
  <c r="F53" i="27"/>
  <c r="F52" i="27"/>
  <c r="G52" i="27" s="1"/>
  <c r="H52" i="27" s="1"/>
  <c r="B38" i="45" s="1"/>
  <c r="F51" i="27"/>
  <c r="F50" i="27"/>
  <c r="G50" i="27" s="1"/>
  <c r="H50" i="27" s="1"/>
  <c r="B36" i="45" s="1"/>
  <c r="F49" i="27"/>
  <c r="F48" i="27"/>
  <c r="G48" i="27" s="1"/>
  <c r="H48" i="27" s="1"/>
  <c r="B34" i="45" s="1"/>
  <c r="F47" i="27"/>
  <c r="F46" i="27"/>
  <c r="G46" i="27" s="1"/>
  <c r="H46" i="27" s="1"/>
  <c r="B32" i="45" s="1"/>
  <c r="F45" i="27"/>
  <c r="F44" i="27"/>
  <c r="G44" i="27" s="1"/>
  <c r="H44" i="27" s="1"/>
  <c r="B30" i="45" s="1"/>
  <c r="F43" i="27"/>
  <c r="F42" i="27"/>
  <c r="G42" i="27" s="1"/>
  <c r="H42" i="27" s="1"/>
  <c r="B28" i="45" s="1"/>
  <c r="F41" i="27"/>
  <c r="F40" i="27"/>
  <c r="G40" i="27" s="1"/>
  <c r="H40" i="27" s="1"/>
  <c r="B26" i="45" s="1"/>
  <c r="F39" i="27"/>
  <c r="F38" i="27"/>
  <c r="G38" i="27" s="1"/>
  <c r="H38" i="27" s="1"/>
  <c r="B24" i="45" s="1"/>
  <c r="F37" i="27"/>
  <c r="F36" i="27"/>
  <c r="G36" i="27" s="1"/>
  <c r="H36" i="27" s="1"/>
  <c r="B22" i="45" s="1"/>
  <c r="F35" i="27"/>
  <c r="F34" i="27"/>
  <c r="G34" i="27" s="1"/>
  <c r="H34" i="27" s="1"/>
  <c r="B20" i="45" s="1"/>
  <c r="F33" i="27"/>
  <c r="F32" i="27"/>
  <c r="G32" i="27" s="1"/>
  <c r="H32" i="27" s="1"/>
  <c r="B18" i="45" s="1"/>
  <c r="F31" i="27"/>
  <c r="F30" i="27"/>
  <c r="G30" i="27" s="1"/>
  <c r="H30" i="27" s="1"/>
  <c r="B16" i="45" s="1"/>
  <c r="F29" i="27"/>
  <c r="G29" i="27" s="1"/>
  <c r="F28" i="27"/>
  <c r="G28" i="27" s="1"/>
  <c r="H28" i="27" s="1"/>
  <c r="B14" i="45" s="1"/>
  <c r="F27" i="27"/>
  <c r="F26" i="27"/>
  <c r="G26" i="27" s="1"/>
  <c r="H26" i="27" s="1"/>
  <c r="B12" i="45" s="1"/>
  <c r="F25" i="27"/>
  <c r="F24" i="27"/>
  <c r="G24" i="27" s="1"/>
  <c r="H24" i="27" s="1"/>
  <c r="B10" i="45" s="1"/>
  <c r="F23" i="27"/>
  <c r="F22" i="27"/>
  <c r="F21" i="27"/>
  <c r="F20" i="27"/>
  <c r="H318" i="27"/>
  <c r="B304" i="45" s="1"/>
  <c r="C6" i="45" l="1"/>
  <c r="C351" i="45" s="1"/>
  <c r="J36" i="27"/>
  <c r="I36" i="47"/>
  <c r="J60" i="27"/>
  <c r="I60" i="47"/>
  <c r="J92" i="27"/>
  <c r="K92" i="27" s="1"/>
  <c r="I92" i="47"/>
  <c r="J120" i="27"/>
  <c r="I120" i="47"/>
  <c r="J144" i="27"/>
  <c r="I144" i="47"/>
  <c r="J176" i="27"/>
  <c r="I176" i="47"/>
  <c r="J208" i="27"/>
  <c r="K208" i="27" s="1"/>
  <c r="I208" i="47"/>
  <c r="J228" i="27"/>
  <c r="I228" i="47"/>
  <c r="J248" i="27"/>
  <c r="I248" i="47"/>
  <c r="J260" i="27"/>
  <c r="I260" i="47"/>
  <c r="J264" i="27"/>
  <c r="I264" i="47"/>
  <c r="J272" i="27"/>
  <c r="I272" i="47"/>
  <c r="J284" i="27"/>
  <c r="I284" i="47"/>
  <c r="J288" i="27"/>
  <c r="I288" i="47"/>
  <c r="J292" i="27"/>
  <c r="K292" i="27" s="1"/>
  <c r="I292" i="47"/>
  <c r="J296" i="27"/>
  <c r="I296" i="47"/>
  <c r="J304" i="27"/>
  <c r="I304" i="47"/>
  <c r="J308" i="27"/>
  <c r="I308" i="47"/>
  <c r="J312" i="27"/>
  <c r="K312" i="27" s="1"/>
  <c r="I312" i="47"/>
  <c r="J24" i="27"/>
  <c r="I24" i="47"/>
  <c r="J40" i="27"/>
  <c r="I40" i="47"/>
  <c r="J52" i="27"/>
  <c r="I52" i="47"/>
  <c r="J68" i="27"/>
  <c r="I68" i="47"/>
  <c r="J80" i="27"/>
  <c r="I80" i="47"/>
  <c r="J96" i="27"/>
  <c r="I96" i="47"/>
  <c r="J108" i="27"/>
  <c r="I108" i="47"/>
  <c r="J124" i="27"/>
  <c r="I124" i="47"/>
  <c r="J136" i="27"/>
  <c r="I136" i="47"/>
  <c r="J152" i="27"/>
  <c r="I152" i="47"/>
  <c r="J168" i="27"/>
  <c r="I168" i="47"/>
  <c r="J180" i="27"/>
  <c r="K180" i="27" s="1"/>
  <c r="I180" i="47"/>
  <c r="J192" i="27"/>
  <c r="I192" i="47"/>
  <c r="J204" i="27"/>
  <c r="I204" i="47"/>
  <c r="J220" i="27"/>
  <c r="I220" i="47"/>
  <c r="J232" i="27"/>
  <c r="K232" i="27" s="1"/>
  <c r="I232" i="47"/>
  <c r="J244" i="27"/>
  <c r="I244" i="47"/>
  <c r="J252" i="27"/>
  <c r="I252" i="47"/>
  <c r="J256" i="27"/>
  <c r="I256" i="47"/>
  <c r="J276" i="27"/>
  <c r="K276" i="27" s="1"/>
  <c r="I276" i="47"/>
  <c r="J318" i="27"/>
  <c r="I318" i="47"/>
  <c r="J89" i="27"/>
  <c r="I89" i="47"/>
  <c r="J97" i="27"/>
  <c r="I97" i="47"/>
  <c r="J105" i="27"/>
  <c r="I105" i="47"/>
  <c r="J113" i="27"/>
  <c r="I113" i="47"/>
  <c r="J121" i="27"/>
  <c r="I121" i="47"/>
  <c r="J129" i="27"/>
  <c r="K129" i="27" s="1"/>
  <c r="I129" i="47"/>
  <c r="J133" i="27"/>
  <c r="I133" i="47"/>
  <c r="J141" i="27"/>
  <c r="I141" i="47"/>
  <c r="J149" i="27"/>
  <c r="I149" i="47"/>
  <c r="J153" i="27"/>
  <c r="I153" i="47"/>
  <c r="J157" i="27"/>
  <c r="I157" i="47"/>
  <c r="J161" i="27"/>
  <c r="I161" i="47"/>
  <c r="J165" i="27"/>
  <c r="I165" i="47"/>
  <c r="J169" i="27"/>
  <c r="I169" i="47"/>
  <c r="J173" i="27"/>
  <c r="I173" i="47"/>
  <c r="J177" i="27"/>
  <c r="I177" i="47"/>
  <c r="J181" i="27"/>
  <c r="I181" i="47"/>
  <c r="J185" i="27"/>
  <c r="I185" i="47"/>
  <c r="J189" i="27"/>
  <c r="I189" i="47"/>
  <c r="J193" i="27"/>
  <c r="I193" i="47"/>
  <c r="J197" i="27"/>
  <c r="I197" i="47"/>
  <c r="J201" i="27"/>
  <c r="I201" i="47"/>
  <c r="J205" i="27"/>
  <c r="I205" i="47"/>
  <c r="J209" i="27"/>
  <c r="I209" i="47"/>
  <c r="J213" i="27"/>
  <c r="I213" i="47"/>
  <c r="J217" i="27"/>
  <c r="I217" i="47"/>
  <c r="J221" i="27"/>
  <c r="I221" i="47"/>
  <c r="J225" i="27"/>
  <c r="I225" i="47"/>
  <c r="J229" i="27"/>
  <c r="I229" i="47"/>
  <c r="J233" i="27"/>
  <c r="I233" i="47"/>
  <c r="J237" i="27"/>
  <c r="I237" i="47"/>
  <c r="J241" i="27"/>
  <c r="I241" i="47"/>
  <c r="J245" i="27"/>
  <c r="I245" i="47"/>
  <c r="J249" i="27"/>
  <c r="K249" i="27" s="1"/>
  <c r="I249" i="47"/>
  <c r="J253" i="27"/>
  <c r="I253" i="47"/>
  <c r="J257" i="27"/>
  <c r="I257" i="47"/>
  <c r="J261" i="27"/>
  <c r="I261" i="47"/>
  <c r="J265" i="27"/>
  <c r="K265" i="27" s="1"/>
  <c r="I265" i="47"/>
  <c r="J269" i="27"/>
  <c r="I269" i="47"/>
  <c r="J277" i="27"/>
  <c r="I277" i="47"/>
  <c r="J281" i="27"/>
  <c r="I281" i="47"/>
  <c r="J285" i="27"/>
  <c r="K285" i="27" s="1"/>
  <c r="I285" i="47"/>
  <c r="J289" i="27"/>
  <c r="I289" i="47"/>
  <c r="J293" i="27"/>
  <c r="I293" i="47"/>
  <c r="J297" i="27"/>
  <c r="I297" i="47"/>
  <c r="J301" i="27"/>
  <c r="K301" i="27" s="1"/>
  <c r="I301" i="47"/>
  <c r="J305" i="27"/>
  <c r="I305" i="47"/>
  <c r="J309" i="27"/>
  <c r="I309" i="47"/>
  <c r="J313" i="27"/>
  <c r="I313" i="47"/>
  <c r="J317" i="27"/>
  <c r="K317" i="27" s="1"/>
  <c r="I317" i="47"/>
  <c r="J321" i="27"/>
  <c r="I321" i="47"/>
  <c r="J325" i="27"/>
  <c r="I325" i="47"/>
  <c r="J329" i="27"/>
  <c r="I329" i="47"/>
  <c r="J333" i="27"/>
  <c r="I333" i="47"/>
  <c r="J337" i="27"/>
  <c r="I337" i="47"/>
  <c r="J341" i="27"/>
  <c r="I341" i="47"/>
  <c r="J345" i="27"/>
  <c r="I345" i="47"/>
  <c r="J349" i="27"/>
  <c r="K349" i="27" s="1"/>
  <c r="I349" i="47"/>
  <c r="J353" i="27"/>
  <c r="I353" i="47"/>
  <c r="J357" i="27"/>
  <c r="I357" i="47"/>
  <c r="J32" i="27"/>
  <c r="I32" i="47"/>
  <c r="J48" i="27"/>
  <c r="I48" i="47"/>
  <c r="J64" i="27"/>
  <c r="I64" i="47"/>
  <c r="J76" i="27"/>
  <c r="I76" i="47"/>
  <c r="J88" i="27"/>
  <c r="I88" i="47"/>
  <c r="J104" i="27"/>
  <c r="K104" i="27" s="1"/>
  <c r="I104" i="47"/>
  <c r="J116" i="27"/>
  <c r="I116" i="47"/>
  <c r="J132" i="27"/>
  <c r="I132" i="47"/>
  <c r="J148" i="27"/>
  <c r="I148" i="47"/>
  <c r="J164" i="27"/>
  <c r="K164" i="27" s="1"/>
  <c r="I164" i="47"/>
  <c r="J184" i="27"/>
  <c r="I184" i="47"/>
  <c r="J196" i="27"/>
  <c r="I196" i="47"/>
  <c r="J212" i="27"/>
  <c r="I212" i="47"/>
  <c r="J224" i="27"/>
  <c r="K224" i="27" s="1"/>
  <c r="I224" i="47"/>
  <c r="J240" i="27"/>
  <c r="I240" i="47"/>
  <c r="J280" i="27"/>
  <c r="I280" i="47"/>
  <c r="J93" i="27"/>
  <c r="I93" i="47"/>
  <c r="J101" i="27"/>
  <c r="I101" i="47"/>
  <c r="J109" i="27"/>
  <c r="I109" i="47"/>
  <c r="J117" i="27"/>
  <c r="I117" i="47"/>
  <c r="J125" i="27"/>
  <c r="I125" i="47"/>
  <c r="J137" i="27"/>
  <c r="K137" i="27" s="1"/>
  <c r="I137" i="47"/>
  <c r="J145" i="27"/>
  <c r="I145" i="47"/>
  <c r="J26" i="27"/>
  <c r="I26" i="47"/>
  <c r="J30" i="27"/>
  <c r="I30" i="47"/>
  <c r="J34" i="27"/>
  <c r="I34" i="47"/>
  <c r="J38" i="27"/>
  <c r="I38" i="47"/>
  <c r="J42" i="27"/>
  <c r="I42" i="47"/>
  <c r="J46" i="27"/>
  <c r="K46" i="27" s="1"/>
  <c r="I46" i="47"/>
  <c r="J50" i="27"/>
  <c r="I50" i="47"/>
  <c r="J54" i="27"/>
  <c r="I54" i="47"/>
  <c r="J58" i="27"/>
  <c r="I58" i="47"/>
  <c r="J62" i="27"/>
  <c r="K62" i="27" s="1"/>
  <c r="I62" i="47"/>
  <c r="J66" i="27"/>
  <c r="I66" i="47"/>
  <c r="J70" i="27"/>
  <c r="I70" i="47"/>
  <c r="J74" i="27"/>
  <c r="I74" i="47"/>
  <c r="J78" i="27"/>
  <c r="K78" i="27" s="1"/>
  <c r="I78" i="47"/>
  <c r="J82" i="27"/>
  <c r="I82" i="47"/>
  <c r="J86" i="27"/>
  <c r="I86" i="47"/>
  <c r="J90" i="27"/>
  <c r="I90" i="47"/>
  <c r="J94" i="27"/>
  <c r="K94" i="27" s="1"/>
  <c r="I94" i="47"/>
  <c r="J98" i="27"/>
  <c r="I98" i="47"/>
  <c r="J102" i="27"/>
  <c r="I102" i="47"/>
  <c r="J106" i="27"/>
  <c r="I106" i="47"/>
  <c r="J110" i="27"/>
  <c r="I110" i="47"/>
  <c r="J114" i="27"/>
  <c r="I114" i="47"/>
  <c r="J118" i="27"/>
  <c r="I118" i="47"/>
  <c r="J122" i="27"/>
  <c r="I122" i="47"/>
  <c r="J126" i="27"/>
  <c r="I126" i="47"/>
  <c r="J130" i="27"/>
  <c r="I130" i="47"/>
  <c r="J134" i="27"/>
  <c r="I134" i="47"/>
  <c r="J138" i="27"/>
  <c r="I138" i="47"/>
  <c r="J142" i="27"/>
  <c r="I142" i="47"/>
  <c r="J146" i="27"/>
  <c r="I146" i="47"/>
  <c r="J150" i="27"/>
  <c r="I150" i="47"/>
  <c r="J154" i="27"/>
  <c r="I154" i="47"/>
  <c r="J158" i="27"/>
  <c r="K158" i="27" s="1"/>
  <c r="I158" i="47"/>
  <c r="J162" i="27"/>
  <c r="I162" i="47"/>
  <c r="J166" i="27"/>
  <c r="I166" i="47"/>
  <c r="J170" i="27"/>
  <c r="I170" i="47"/>
  <c r="J174" i="27"/>
  <c r="K174" i="27" s="1"/>
  <c r="I174" i="47"/>
  <c r="J178" i="27"/>
  <c r="I178" i="47"/>
  <c r="J182" i="27"/>
  <c r="I182" i="47"/>
  <c r="J186" i="27"/>
  <c r="I186" i="47"/>
  <c r="J190" i="27"/>
  <c r="K190" i="27" s="1"/>
  <c r="I190" i="47"/>
  <c r="J194" i="27"/>
  <c r="I194" i="47"/>
  <c r="J198" i="27"/>
  <c r="I198" i="47"/>
  <c r="J202" i="27"/>
  <c r="I202" i="47"/>
  <c r="J206" i="27"/>
  <c r="K206" i="27" s="1"/>
  <c r="I206" i="47"/>
  <c r="J210" i="27"/>
  <c r="I210" i="47"/>
  <c r="J214" i="27"/>
  <c r="I214" i="47"/>
  <c r="J218" i="27"/>
  <c r="I218" i="47"/>
  <c r="J222" i="27"/>
  <c r="K222" i="27" s="1"/>
  <c r="I222" i="47"/>
  <c r="J226" i="27"/>
  <c r="I226" i="47"/>
  <c r="J230" i="27"/>
  <c r="I230" i="47"/>
  <c r="J234" i="27"/>
  <c r="I234" i="47"/>
  <c r="J238" i="27"/>
  <c r="K238" i="27" s="1"/>
  <c r="I238" i="47"/>
  <c r="J242" i="27"/>
  <c r="I242" i="47"/>
  <c r="J246" i="27"/>
  <c r="I246" i="47"/>
  <c r="J250" i="27"/>
  <c r="I250" i="47"/>
  <c r="J254" i="27"/>
  <c r="I254" i="47"/>
  <c r="J258" i="27"/>
  <c r="I258" i="47"/>
  <c r="J262" i="27"/>
  <c r="I262" i="47"/>
  <c r="J266" i="27"/>
  <c r="I266" i="47"/>
  <c r="J270" i="27"/>
  <c r="K270" i="27" s="1"/>
  <c r="I270" i="47"/>
  <c r="J274" i="27"/>
  <c r="I274" i="47"/>
  <c r="J278" i="27"/>
  <c r="I278" i="47"/>
  <c r="J282" i="27"/>
  <c r="I282" i="47"/>
  <c r="J286" i="27"/>
  <c r="K286" i="27" s="1"/>
  <c r="I286" i="47"/>
  <c r="J290" i="27"/>
  <c r="I290" i="47"/>
  <c r="J294" i="27"/>
  <c r="I294" i="47"/>
  <c r="J298" i="27"/>
  <c r="I298" i="47"/>
  <c r="J302" i="27"/>
  <c r="K302" i="27" s="1"/>
  <c r="I302" i="47"/>
  <c r="J306" i="27"/>
  <c r="I306" i="47"/>
  <c r="J310" i="27"/>
  <c r="I310" i="47"/>
  <c r="J314" i="27"/>
  <c r="I314" i="47"/>
  <c r="J28" i="27"/>
  <c r="K28" i="27" s="1"/>
  <c r="I28" i="47"/>
  <c r="J44" i="27"/>
  <c r="I44" i="47"/>
  <c r="J56" i="27"/>
  <c r="I56" i="47"/>
  <c r="J72" i="27"/>
  <c r="I72" i="47"/>
  <c r="J84" i="27"/>
  <c r="I84" i="47"/>
  <c r="J100" i="27"/>
  <c r="I100" i="47"/>
  <c r="J112" i="27"/>
  <c r="I112" i="47"/>
  <c r="J128" i="27"/>
  <c r="I128" i="47"/>
  <c r="J140" i="27"/>
  <c r="I140" i="47"/>
  <c r="J156" i="27"/>
  <c r="I156" i="47"/>
  <c r="J160" i="27"/>
  <c r="I160" i="47"/>
  <c r="J172" i="27"/>
  <c r="I172" i="47"/>
  <c r="J188" i="27"/>
  <c r="K188" i="27" s="1"/>
  <c r="I188" i="47"/>
  <c r="J200" i="27"/>
  <c r="I200" i="47"/>
  <c r="J216" i="27"/>
  <c r="I216" i="47"/>
  <c r="J236" i="27"/>
  <c r="I236" i="47"/>
  <c r="J268" i="27"/>
  <c r="K268" i="27" s="1"/>
  <c r="I268" i="47"/>
  <c r="J273" i="27"/>
  <c r="I273" i="47"/>
  <c r="J87" i="27"/>
  <c r="I87" i="47"/>
  <c r="J91" i="27"/>
  <c r="I91" i="47"/>
  <c r="J95" i="27"/>
  <c r="K95" i="27" s="1"/>
  <c r="I95" i="47"/>
  <c r="J99" i="27"/>
  <c r="I99" i="47"/>
  <c r="J103" i="27"/>
  <c r="I103" i="47"/>
  <c r="J107" i="27"/>
  <c r="I107" i="47"/>
  <c r="J111" i="27"/>
  <c r="K111" i="27" s="1"/>
  <c r="I111" i="47"/>
  <c r="J115" i="27"/>
  <c r="I115" i="47"/>
  <c r="J119" i="27"/>
  <c r="K119" i="27" s="1"/>
  <c r="I119" i="47"/>
  <c r="J123" i="27"/>
  <c r="I123" i="47"/>
  <c r="J127" i="27"/>
  <c r="K127" i="27" s="1"/>
  <c r="I127" i="47"/>
  <c r="J131" i="27"/>
  <c r="I131" i="47"/>
  <c r="J135" i="27"/>
  <c r="I135" i="47"/>
  <c r="J139" i="27"/>
  <c r="I139" i="47"/>
  <c r="J143" i="27"/>
  <c r="K143" i="27" s="1"/>
  <c r="I143" i="47"/>
  <c r="J147" i="27"/>
  <c r="K147" i="27" s="1"/>
  <c r="I147" i="47"/>
  <c r="J151" i="27"/>
  <c r="I151" i="47"/>
  <c r="J155" i="27"/>
  <c r="I155" i="47"/>
  <c r="J159" i="27"/>
  <c r="K159" i="27" s="1"/>
  <c r="I159" i="47"/>
  <c r="J163" i="27"/>
  <c r="I163" i="47"/>
  <c r="J167" i="27"/>
  <c r="I167" i="47"/>
  <c r="J171" i="27"/>
  <c r="I171" i="47"/>
  <c r="J175" i="27"/>
  <c r="K175" i="27" s="1"/>
  <c r="I175" i="47"/>
  <c r="J179" i="27"/>
  <c r="I179" i="47"/>
  <c r="J183" i="27"/>
  <c r="I183" i="47"/>
  <c r="J187" i="27"/>
  <c r="I187" i="47"/>
  <c r="J191" i="27"/>
  <c r="I191" i="47"/>
  <c r="J195" i="27"/>
  <c r="I195" i="47"/>
  <c r="J199" i="27"/>
  <c r="I199" i="47"/>
  <c r="J203" i="27"/>
  <c r="I203" i="47"/>
  <c r="J207" i="27"/>
  <c r="K207" i="27" s="1"/>
  <c r="I207" i="47"/>
  <c r="J211" i="27"/>
  <c r="I211" i="47"/>
  <c r="J215" i="27"/>
  <c r="K215" i="27" s="1"/>
  <c r="I215" i="47"/>
  <c r="J219" i="27"/>
  <c r="I219" i="47"/>
  <c r="J223" i="27"/>
  <c r="I223" i="47"/>
  <c r="J227" i="27"/>
  <c r="I227" i="47"/>
  <c r="J231" i="27"/>
  <c r="I231" i="47"/>
  <c r="J235" i="27"/>
  <c r="I235" i="47"/>
  <c r="J239" i="27"/>
  <c r="K239" i="27" s="1"/>
  <c r="I239" i="47"/>
  <c r="J243" i="27"/>
  <c r="I243" i="47"/>
  <c r="J247" i="27"/>
  <c r="K247" i="27" s="1"/>
  <c r="I247" i="47"/>
  <c r="J251" i="27"/>
  <c r="I251" i="47"/>
  <c r="J255" i="27"/>
  <c r="K255" i="27" s="1"/>
  <c r="I255" i="47"/>
  <c r="J259" i="27"/>
  <c r="I259" i="47"/>
  <c r="J263" i="27"/>
  <c r="K263" i="27" s="1"/>
  <c r="I263" i="47"/>
  <c r="J267" i="27"/>
  <c r="K267" i="27" s="1"/>
  <c r="I267" i="47"/>
  <c r="J271" i="27"/>
  <c r="K271" i="27" s="1"/>
  <c r="I271" i="47"/>
  <c r="J275" i="27"/>
  <c r="I275" i="47"/>
  <c r="J279" i="27"/>
  <c r="K279" i="27" s="1"/>
  <c r="I279" i="47"/>
  <c r="J283" i="27"/>
  <c r="I283" i="47"/>
  <c r="J287" i="27"/>
  <c r="K287" i="27" s="1"/>
  <c r="I287" i="47"/>
  <c r="J291" i="27"/>
  <c r="I291" i="47"/>
  <c r="J295" i="27"/>
  <c r="K295" i="27" s="1"/>
  <c r="I295" i="47"/>
  <c r="J299" i="27"/>
  <c r="I299" i="47"/>
  <c r="J303" i="27"/>
  <c r="K303" i="27" s="1"/>
  <c r="I303" i="47"/>
  <c r="J307" i="27"/>
  <c r="I307" i="47"/>
  <c r="J311" i="27"/>
  <c r="K311" i="27" s="1"/>
  <c r="I311" i="47"/>
  <c r="J315" i="27"/>
  <c r="K315" i="27" s="1"/>
  <c r="I315" i="47"/>
  <c r="J319" i="27"/>
  <c r="K319" i="27" s="1"/>
  <c r="I319" i="47"/>
  <c r="J323" i="27"/>
  <c r="K323" i="27" s="1"/>
  <c r="I323" i="47"/>
  <c r="J327" i="27"/>
  <c r="K327" i="27" s="1"/>
  <c r="I327" i="47"/>
  <c r="J331" i="27"/>
  <c r="K331" i="27" s="1"/>
  <c r="I331" i="47"/>
  <c r="J335" i="27"/>
  <c r="K335" i="27" s="1"/>
  <c r="I335" i="47"/>
  <c r="J339" i="27"/>
  <c r="K339" i="27" s="1"/>
  <c r="I339" i="47"/>
  <c r="J343" i="27"/>
  <c r="K343" i="27" s="1"/>
  <c r="I343" i="47"/>
  <c r="J347" i="27"/>
  <c r="K347" i="27" s="1"/>
  <c r="I347" i="47"/>
  <c r="J351" i="27"/>
  <c r="K351" i="27" s="1"/>
  <c r="I351" i="47"/>
  <c r="J355" i="27"/>
  <c r="K355" i="27" s="1"/>
  <c r="I355" i="47"/>
  <c r="J359" i="27"/>
  <c r="K359" i="27" s="1"/>
  <c r="I359" i="47"/>
  <c r="J19" i="27"/>
  <c r="K19" i="27" s="1"/>
  <c r="I19" i="47"/>
  <c r="H16" i="47"/>
  <c r="M19" i="27"/>
  <c r="N19" i="27" s="1"/>
  <c r="G22" i="27"/>
  <c r="H22" i="27" s="1"/>
  <c r="B8" i="45" s="1"/>
  <c r="M318" i="27"/>
  <c r="N318" i="27" s="1"/>
  <c r="K108" i="27"/>
  <c r="M108" i="27"/>
  <c r="N108" i="27" s="1"/>
  <c r="K112" i="27"/>
  <c r="M112" i="27"/>
  <c r="N112" i="27" s="1"/>
  <c r="K116" i="27"/>
  <c r="M116" i="27"/>
  <c r="N116" i="27" s="1"/>
  <c r="K120" i="27"/>
  <c r="M120" i="27"/>
  <c r="N120" i="27" s="1"/>
  <c r="K124" i="27"/>
  <c r="M124" i="27"/>
  <c r="N124" i="27" s="1"/>
  <c r="K145" i="27"/>
  <c r="M145" i="27"/>
  <c r="N145" i="27" s="1"/>
  <c r="M247" i="27"/>
  <c r="N247" i="27" s="1"/>
  <c r="K273" i="27"/>
  <c r="M273" i="27"/>
  <c r="N273" i="27" s="1"/>
  <c r="K24" i="27"/>
  <c r="M24" i="27"/>
  <c r="N24" i="27" s="1"/>
  <c r="K26" i="27"/>
  <c r="M26" i="27"/>
  <c r="N26" i="27" s="1"/>
  <c r="M28" i="27"/>
  <c r="N28" i="27" s="1"/>
  <c r="K30" i="27"/>
  <c r="M30" i="27"/>
  <c r="N30" i="27" s="1"/>
  <c r="K32" i="27"/>
  <c r="M32" i="27"/>
  <c r="N32" i="27" s="1"/>
  <c r="K34" i="27"/>
  <c r="M34" i="27"/>
  <c r="N34" i="27" s="1"/>
  <c r="K36" i="27"/>
  <c r="M36" i="27"/>
  <c r="N36" i="27" s="1"/>
  <c r="K38" i="27"/>
  <c r="M38" i="27"/>
  <c r="N38" i="27" s="1"/>
  <c r="K40" i="27"/>
  <c r="M40" i="27"/>
  <c r="N40" i="27" s="1"/>
  <c r="K42" i="27"/>
  <c r="M42" i="27"/>
  <c r="N42" i="27" s="1"/>
  <c r="K44" i="27"/>
  <c r="M44" i="27"/>
  <c r="N44" i="27" s="1"/>
  <c r="M46" i="27"/>
  <c r="N46" i="27" s="1"/>
  <c r="K48" i="27"/>
  <c r="M48" i="27"/>
  <c r="N48" i="27" s="1"/>
  <c r="K50" i="27"/>
  <c r="M50" i="27"/>
  <c r="N50" i="27" s="1"/>
  <c r="K52" i="27"/>
  <c r="M52" i="27"/>
  <c r="N52" i="27" s="1"/>
  <c r="K54" i="27"/>
  <c r="M54" i="27"/>
  <c r="N54" i="27" s="1"/>
  <c r="K56" i="27"/>
  <c r="M56" i="27"/>
  <c r="N56" i="27" s="1"/>
  <c r="K58" i="27"/>
  <c r="M58" i="27"/>
  <c r="N58" i="27" s="1"/>
  <c r="K60" i="27"/>
  <c r="M60" i="27"/>
  <c r="N60" i="27" s="1"/>
  <c r="M62" i="27"/>
  <c r="N62" i="27" s="1"/>
  <c r="K64" i="27"/>
  <c r="M64" i="27"/>
  <c r="N64" i="27" s="1"/>
  <c r="K66" i="27"/>
  <c r="M66" i="27"/>
  <c r="N66" i="27" s="1"/>
  <c r="K68" i="27"/>
  <c r="M68" i="27"/>
  <c r="N68" i="27" s="1"/>
  <c r="K70" i="27"/>
  <c r="M70" i="27"/>
  <c r="N70" i="27" s="1"/>
  <c r="K72" i="27"/>
  <c r="M72" i="27"/>
  <c r="N72" i="27" s="1"/>
  <c r="K74" i="27"/>
  <c r="M74" i="27"/>
  <c r="N74" i="27" s="1"/>
  <c r="K76" i="27"/>
  <c r="M76" i="27"/>
  <c r="N76" i="27" s="1"/>
  <c r="M78" i="27"/>
  <c r="N78" i="27" s="1"/>
  <c r="K80" i="27"/>
  <c r="M80" i="27"/>
  <c r="N80" i="27" s="1"/>
  <c r="K82" i="27"/>
  <c r="M82" i="27"/>
  <c r="N82" i="27" s="1"/>
  <c r="K84" i="27"/>
  <c r="M84" i="27"/>
  <c r="N84" i="27" s="1"/>
  <c r="K86" i="27"/>
  <c r="M86" i="27"/>
  <c r="N86" i="27" s="1"/>
  <c r="K87" i="27"/>
  <c r="M87" i="27"/>
  <c r="N87" i="27" s="1"/>
  <c r="K88" i="27"/>
  <c r="M88" i="27"/>
  <c r="N88" i="27" s="1"/>
  <c r="K89" i="27"/>
  <c r="M89" i="27"/>
  <c r="N89" i="27" s="1"/>
  <c r="K90" i="27"/>
  <c r="M90" i="27"/>
  <c r="N90" i="27" s="1"/>
  <c r="K91" i="27"/>
  <c r="M91" i="27"/>
  <c r="N91" i="27" s="1"/>
  <c r="M92" i="27"/>
  <c r="N92" i="27" s="1"/>
  <c r="K93" i="27"/>
  <c r="M93" i="27"/>
  <c r="N93" i="27" s="1"/>
  <c r="M94" i="27"/>
  <c r="N94" i="27" s="1"/>
  <c r="M95" i="27"/>
  <c r="N95" i="27" s="1"/>
  <c r="K96" i="27"/>
  <c r="M96" i="27"/>
  <c r="N96" i="27" s="1"/>
  <c r="K97" i="27"/>
  <c r="M97" i="27"/>
  <c r="N97" i="27" s="1"/>
  <c r="K98" i="27"/>
  <c r="M98" i="27"/>
  <c r="N98" i="27" s="1"/>
  <c r="K99" i="27"/>
  <c r="M99" i="27"/>
  <c r="N99" i="27" s="1"/>
  <c r="K100" i="27"/>
  <c r="M100" i="27"/>
  <c r="N100" i="27" s="1"/>
  <c r="K101" i="27"/>
  <c r="M101" i="27"/>
  <c r="N101" i="27" s="1"/>
  <c r="K102" i="27"/>
  <c r="M102" i="27"/>
  <c r="N102" i="27" s="1"/>
  <c r="K103" i="27"/>
  <c r="M103" i="27"/>
  <c r="N103" i="27" s="1"/>
  <c r="M104" i="27"/>
  <c r="N104" i="27" s="1"/>
  <c r="K105" i="27"/>
  <c r="M105" i="27"/>
  <c r="N105" i="27" s="1"/>
  <c r="K106" i="27"/>
  <c r="M106" i="27"/>
  <c r="N106" i="27" s="1"/>
  <c r="K107" i="27"/>
  <c r="M107" i="27"/>
  <c r="N107" i="27" s="1"/>
  <c r="K109" i="27"/>
  <c r="M109" i="27"/>
  <c r="N109" i="27" s="1"/>
  <c r="K110" i="27"/>
  <c r="M110" i="27"/>
  <c r="N110" i="27" s="1"/>
  <c r="M111" i="27"/>
  <c r="N111" i="27" s="1"/>
  <c r="K113" i="27"/>
  <c r="M113" i="27"/>
  <c r="N113" i="27" s="1"/>
  <c r="K114" i="27"/>
  <c r="M114" i="27"/>
  <c r="N114" i="27" s="1"/>
  <c r="K115" i="27"/>
  <c r="M115" i="27"/>
  <c r="N115" i="27" s="1"/>
  <c r="K117" i="27"/>
  <c r="M117" i="27"/>
  <c r="N117" i="27" s="1"/>
  <c r="K118" i="27"/>
  <c r="M118" i="27"/>
  <c r="N118" i="27" s="1"/>
  <c r="M119" i="27"/>
  <c r="N119" i="27" s="1"/>
  <c r="K121" i="27"/>
  <c r="M121" i="27"/>
  <c r="N121" i="27" s="1"/>
  <c r="K122" i="27"/>
  <c r="M122" i="27"/>
  <c r="N122" i="27" s="1"/>
  <c r="K123" i="27"/>
  <c r="M123" i="27"/>
  <c r="N123" i="27" s="1"/>
  <c r="K125" i="27"/>
  <c r="M125" i="27"/>
  <c r="N125" i="27" s="1"/>
  <c r="K126" i="27"/>
  <c r="M126" i="27"/>
  <c r="N126" i="27" s="1"/>
  <c r="M127" i="27"/>
  <c r="N127" i="27" s="1"/>
  <c r="K128" i="27"/>
  <c r="M128" i="27"/>
  <c r="N128" i="27" s="1"/>
  <c r="M129" i="27"/>
  <c r="N129" i="27" s="1"/>
  <c r="K130" i="27"/>
  <c r="M130" i="27"/>
  <c r="N130" i="27" s="1"/>
  <c r="K131" i="27"/>
  <c r="M131" i="27"/>
  <c r="N131" i="27" s="1"/>
  <c r="K132" i="27"/>
  <c r="M132" i="27"/>
  <c r="N132" i="27" s="1"/>
  <c r="K133" i="27"/>
  <c r="M133" i="27"/>
  <c r="N133" i="27" s="1"/>
  <c r="K134" i="27"/>
  <c r="M134" i="27"/>
  <c r="N134" i="27" s="1"/>
  <c r="K135" i="27"/>
  <c r="M135" i="27"/>
  <c r="N135" i="27" s="1"/>
  <c r="K136" i="27"/>
  <c r="M136" i="27"/>
  <c r="N136" i="27" s="1"/>
  <c r="M137" i="27"/>
  <c r="N137" i="27" s="1"/>
  <c r="K138" i="27"/>
  <c r="M138" i="27"/>
  <c r="N138" i="27" s="1"/>
  <c r="K139" i="27"/>
  <c r="M139" i="27"/>
  <c r="N139" i="27" s="1"/>
  <c r="K140" i="27"/>
  <c r="M140" i="27"/>
  <c r="N140" i="27" s="1"/>
  <c r="K141" i="27"/>
  <c r="M141" i="27"/>
  <c r="N141" i="27" s="1"/>
  <c r="K142" i="27"/>
  <c r="M142" i="27"/>
  <c r="N142" i="27" s="1"/>
  <c r="M143" i="27"/>
  <c r="N143" i="27" s="1"/>
  <c r="K144" i="27"/>
  <c r="M144" i="27"/>
  <c r="N144" i="27" s="1"/>
  <c r="K146" i="27"/>
  <c r="M146" i="27"/>
  <c r="N146" i="27" s="1"/>
  <c r="M147" i="27"/>
  <c r="N147" i="27" s="1"/>
  <c r="K148" i="27"/>
  <c r="M148" i="27"/>
  <c r="N148" i="27" s="1"/>
  <c r="K149" i="27"/>
  <c r="M149" i="27"/>
  <c r="N149" i="27" s="1"/>
  <c r="K150" i="27"/>
  <c r="M150" i="27"/>
  <c r="N150" i="27" s="1"/>
  <c r="K151" i="27"/>
  <c r="M151" i="27"/>
  <c r="N151" i="27" s="1"/>
  <c r="K152" i="27"/>
  <c r="M152" i="27"/>
  <c r="N152" i="27" s="1"/>
  <c r="K153" i="27"/>
  <c r="M153" i="27"/>
  <c r="N153" i="27" s="1"/>
  <c r="K154" i="27"/>
  <c r="M154" i="27"/>
  <c r="N154" i="27" s="1"/>
  <c r="K155" i="27"/>
  <c r="M155" i="27"/>
  <c r="N155" i="27" s="1"/>
  <c r="K156" i="27"/>
  <c r="M156" i="27"/>
  <c r="N156" i="27" s="1"/>
  <c r="K157" i="27"/>
  <c r="M157" i="27"/>
  <c r="N157" i="27" s="1"/>
  <c r="M158" i="27"/>
  <c r="N158" i="27" s="1"/>
  <c r="M159" i="27"/>
  <c r="N159" i="27" s="1"/>
  <c r="K160" i="27"/>
  <c r="M160" i="27"/>
  <c r="N160" i="27" s="1"/>
  <c r="K161" i="27"/>
  <c r="M161" i="27"/>
  <c r="N161" i="27" s="1"/>
  <c r="K162" i="27"/>
  <c r="M162" i="27"/>
  <c r="N162" i="27" s="1"/>
  <c r="K163" i="27"/>
  <c r="M163" i="27"/>
  <c r="N163" i="27" s="1"/>
  <c r="M164" i="27"/>
  <c r="N164" i="27" s="1"/>
  <c r="K165" i="27"/>
  <c r="M165" i="27"/>
  <c r="N165" i="27" s="1"/>
  <c r="K166" i="27"/>
  <c r="M166" i="27"/>
  <c r="N166" i="27" s="1"/>
  <c r="K167" i="27"/>
  <c r="M167" i="27"/>
  <c r="N167" i="27" s="1"/>
  <c r="K168" i="27"/>
  <c r="M168" i="27"/>
  <c r="N168" i="27" s="1"/>
  <c r="K169" i="27"/>
  <c r="M169" i="27"/>
  <c r="N169" i="27" s="1"/>
  <c r="K170" i="27"/>
  <c r="M170" i="27"/>
  <c r="N170" i="27" s="1"/>
  <c r="K171" i="27"/>
  <c r="M171" i="27"/>
  <c r="N171" i="27" s="1"/>
  <c r="K172" i="27"/>
  <c r="M172" i="27"/>
  <c r="N172" i="27" s="1"/>
  <c r="K173" i="27"/>
  <c r="M173" i="27"/>
  <c r="N173" i="27" s="1"/>
  <c r="M174" i="27"/>
  <c r="N174" i="27" s="1"/>
  <c r="M175" i="27"/>
  <c r="N175" i="27" s="1"/>
  <c r="K176" i="27"/>
  <c r="M176" i="27"/>
  <c r="N176" i="27" s="1"/>
  <c r="K177" i="27"/>
  <c r="M177" i="27"/>
  <c r="N177" i="27" s="1"/>
  <c r="K178" i="27"/>
  <c r="M178" i="27"/>
  <c r="N178" i="27" s="1"/>
  <c r="K179" i="27"/>
  <c r="M179" i="27"/>
  <c r="N179" i="27" s="1"/>
  <c r="M180" i="27"/>
  <c r="N180" i="27" s="1"/>
  <c r="K181" i="27"/>
  <c r="M181" i="27"/>
  <c r="N181" i="27" s="1"/>
  <c r="K182" i="27"/>
  <c r="M182" i="27"/>
  <c r="N182" i="27" s="1"/>
  <c r="K183" i="27"/>
  <c r="M183" i="27"/>
  <c r="N183" i="27" s="1"/>
  <c r="K184" i="27"/>
  <c r="M184" i="27"/>
  <c r="N184" i="27" s="1"/>
  <c r="K185" i="27"/>
  <c r="M185" i="27"/>
  <c r="N185" i="27" s="1"/>
  <c r="K186" i="27"/>
  <c r="M186" i="27"/>
  <c r="N186" i="27" s="1"/>
  <c r="K187" i="27"/>
  <c r="M187" i="27"/>
  <c r="N187" i="27" s="1"/>
  <c r="M188" i="27"/>
  <c r="N188" i="27" s="1"/>
  <c r="K189" i="27"/>
  <c r="M189" i="27"/>
  <c r="N189" i="27" s="1"/>
  <c r="M190" i="27"/>
  <c r="N190" i="27" s="1"/>
  <c r="K191" i="27"/>
  <c r="M191" i="27"/>
  <c r="N191" i="27" s="1"/>
  <c r="K192" i="27"/>
  <c r="M192" i="27"/>
  <c r="N192" i="27" s="1"/>
  <c r="K193" i="27"/>
  <c r="M193" i="27"/>
  <c r="N193" i="27" s="1"/>
  <c r="K194" i="27"/>
  <c r="M194" i="27"/>
  <c r="N194" i="27" s="1"/>
  <c r="K195" i="27"/>
  <c r="M195" i="27"/>
  <c r="N195" i="27" s="1"/>
  <c r="K196" i="27"/>
  <c r="M196" i="27"/>
  <c r="N196" i="27" s="1"/>
  <c r="K197" i="27"/>
  <c r="M197" i="27"/>
  <c r="N197" i="27" s="1"/>
  <c r="K198" i="27"/>
  <c r="M198" i="27"/>
  <c r="N198" i="27" s="1"/>
  <c r="K199" i="27"/>
  <c r="M199" i="27"/>
  <c r="N199" i="27" s="1"/>
  <c r="K200" i="27"/>
  <c r="M200" i="27"/>
  <c r="N200" i="27" s="1"/>
  <c r="K201" i="27"/>
  <c r="M201" i="27"/>
  <c r="N201" i="27" s="1"/>
  <c r="K202" i="27"/>
  <c r="M202" i="27"/>
  <c r="N202" i="27" s="1"/>
  <c r="K203" i="27"/>
  <c r="M203" i="27"/>
  <c r="N203" i="27" s="1"/>
  <c r="K204" i="27"/>
  <c r="M204" i="27"/>
  <c r="N204" i="27" s="1"/>
  <c r="K205" i="27"/>
  <c r="M205" i="27"/>
  <c r="N205" i="27" s="1"/>
  <c r="M206" i="27"/>
  <c r="N206" i="27" s="1"/>
  <c r="M207" i="27"/>
  <c r="N207" i="27" s="1"/>
  <c r="M208" i="27"/>
  <c r="N208" i="27" s="1"/>
  <c r="K209" i="27"/>
  <c r="M209" i="27"/>
  <c r="N209" i="27" s="1"/>
  <c r="K210" i="27"/>
  <c r="M210" i="27"/>
  <c r="N210" i="27" s="1"/>
  <c r="K211" i="27"/>
  <c r="M211" i="27"/>
  <c r="N211" i="27" s="1"/>
  <c r="K212" i="27"/>
  <c r="M212" i="27"/>
  <c r="N212" i="27" s="1"/>
  <c r="K213" i="27"/>
  <c r="M213" i="27"/>
  <c r="N213" i="27" s="1"/>
  <c r="K214" i="27"/>
  <c r="M214" i="27"/>
  <c r="N214" i="27" s="1"/>
  <c r="M215" i="27"/>
  <c r="N215" i="27" s="1"/>
  <c r="K216" i="27"/>
  <c r="M216" i="27"/>
  <c r="N216" i="27" s="1"/>
  <c r="K217" i="27"/>
  <c r="M217" i="27"/>
  <c r="N217" i="27" s="1"/>
  <c r="K218" i="27"/>
  <c r="M218" i="27"/>
  <c r="N218" i="27" s="1"/>
  <c r="K219" i="27"/>
  <c r="M219" i="27"/>
  <c r="N219" i="27" s="1"/>
  <c r="K220" i="27"/>
  <c r="M220" i="27"/>
  <c r="N220" i="27" s="1"/>
  <c r="K221" i="27"/>
  <c r="M221" i="27"/>
  <c r="N221" i="27" s="1"/>
  <c r="M222" i="27"/>
  <c r="N222" i="27" s="1"/>
  <c r="K223" i="27"/>
  <c r="M223" i="27"/>
  <c r="N223" i="27" s="1"/>
  <c r="M224" i="27"/>
  <c r="N224" i="27" s="1"/>
  <c r="K225" i="27"/>
  <c r="M225" i="27"/>
  <c r="N225" i="27" s="1"/>
  <c r="K226" i="27"/>
  <c r="M226" i="27"/>
  <c r="N226" i="27" s="1"/>
  <c r="K227" i="27"/>
  <c r="M227" i="27"/>
  <c r="N227" i="27" s="1"/>
  <c r="K228" i="27"/>
  <c r="M228" i="27"/>
  <c r="N228" i="27" s="1"/>
  <c r="K229" i="27"/>
  <c r="M229" i="27"/>
  <c r="N229" i="27" s="1"/>
  <c r="K230" i="27"/>
  <c r="M230" i="27"/>
  <c r="N230" i="27" s="1"/>
  <c r="K231" i="27"/>
  <c r="M231" i="27"/>
  <c r="N231" i="27" s="1"/>
  <c r="M232" i="27"/>
  <c r="N232" i="27" s="1"/>
  <c r="K233" i="27"/>
  <c r="M233" i="27"/>
  <c r="N233" i="27" s="1"/>
  <c r="K234" i="27"/>
  <c r="M234" i="27"/>
  <c r="N234" i="27" s="1"/>
  <c r="K235" i="27"/>
  <c r="M235" i="27"/>
  <c r="N235" i="27" s="1"/>
  <c r="K236" i="27"/>
  <c r="M236" i="27"/>
  <c r="N236" i="27" s="1"/>
  <c r="K237" i="27"/>
  <c r="M237" i="27"/>
  <c r="N237" i="27" s="1"/>
  <c r="M238" i="27"/>
  <c r="N238" i="27" s="1"/>
  <c r="M239" i="27"/>
  <c r="N239" i="27" s="1"/>
  <c r="K240" i="27"/>
  <c r="M240" i="27"/>
  <c r="N240" i="27" s="1"/>
  <c r="K241" i="27"/>
  <c r="M241" i="27"/>
  <c r="N241" i="27" s="1"/>
  <c r="K242" i="27"/>
  <c r="M242" i="27"/>
  <c r="N242" i="27" s="1"/>
  <c r="K243" i="27"/>
  <c r="M243" i="27"/>
  <c r="N243" i="27" s="1"/>
  <c r="K244" i="27"/>
  <c r="M244" i="27"/>
  <c r="N244" i="27" s="1"/>
  <c r="K245" i="27"/>
  <c r="M245" i="27"/>
  <c r="N245" i="27" s="1"/>
  <c r="K246" i="27"/>
  <c r="M246" i="27"/>
  <c r="N246" i="27" s="1"/>
  <c r="K248" i="27"/>
  <c r="M248" i="27"/>
  <c r="N248" i="27" s="1"/>
  <c r="M249" i="27"/>
  <c r="N249" i="27" s="1"/>
  <c r="K250" i="27"/>
  <c r="M250" i="27"/>
  <c r="N250" i="27" s="1"/>
  <c r="K251" i="27"/>
  <c r="M251" i="27"/>
  <c r="N251" i="27" s="1"/>
  <c r="K252" i="27"/>
  <c r="M252" i="27"/>
  <c r="N252" i="27" s="1"/>
  <c r="K253" i="27"/>
  <c r="M253" i="27"/>
  <c r="N253" i="27" s="1"/>
  <c r="K254" i="27"/>
  <c r="M254" i="27"/>
  <c r="N254" i="27" s="1"/>
  <c r="M255" i="27"/>
  <c r="N255" i="27" s="1"/>
  <c r="K256" i="27"/>
  <c r="M256" i="27"/>
  <c r="N256" i="27" s="1"/>
  <c r="K257" i="27"/>
  <c r="M257" i="27"/>
  <c r="N257" i="27" s="1"/>
  <c r="K258" i="27"/>
  <c r="M258" i="27"/>
  <c r="N258" i="27" s="1"/>
  <c r="K259" i="27"/>
  <c r="M259" i="27"/>
  <c r="N259" i="27" s="1"/>
  <c r="K260" i="27"/>
  <c r="M260" i="27"/>
  <c r="N260" i="27" s="1"/>
  <c r="K261" i="27"/>
  <c r="M261" i="27"/>
  <c r="N261" i="27" s="1"/>
  <c r="K262" i="27"/>
  <c r="M262" i="27"/>
  <c r="N262" i="27" s="1"/>
  <c r="M263" i="27"/>
  <c r="N263" i="27" s="1"/>
  <c r="K264" i="27"/>
  <c r="M264" i="27"/>
  <c r="N264" i="27" s="1"/>
  <c r="M265" i="27"/>
  <c r="N265" i="27" s="1"/>
  <c r="K266" i="27"/>
  <c r="M266" i="27"/>
  <c r="N266" i="27" s="1"/>
  <c r="M267" i="27"/>
  <c r="N267" i="27" s="1"/>
  <c r="M268" i="27"/>
  <c r="N268" i="27" s="1"/>
  <c r="K269" i="27"/>
  <c r="M269" i="27"/>
  <c r="N269" i="27" s="1"/>
  <c r="M270" i="27"/>
  <c r="N270" i="27" s="1"/>
  <c r="M271" i="27"/>
  <c r="N271" i="27" s="1"/>
  <c r="K272" i="27"/>
  <c r="M272" i="27"/>
  <c r="N272" i="27" s="1"/>
  <c r="K274" i="27"/>
  <c r="M274" i="27"/>
  <c r="N274" i="27" s="1"/>
  <c r="K275" i="27"/>
  <c r="M275" i="27"/>
  <c r="N275" i="27" s="1"/>
  <c r="M276" i="27"/>
  <c r="N276" i="27" s="1"/>
  <c r="K277" i="27"/>
  <c r="M277" i="27"/>
  <c r="N277" i="27" s="1"/>
  <c r="K278" i="27"/>
  <c r="M278" i="27"/>
  <c r="N278" i="27" s="1"/>
  <c r="M279" i="27"/>
  <c r="N279" i="27" s="1"/>
  <c r="K280" i="27"/>
  <c r="M280" i="27"/>
  <c r="N280" i="27" s="1"/>
  <c r="K281" i="27"/>
  <c r="M281" i="27"/>
  <c r="N281" i="27" s="1"/>
  <c r="K282" i="27"/>
  <c r="M282" i="27"/>
  <c r="N282" i="27" s="1"/>
  <c r="K283" i="27"/>
  <c r="M283" i="27"/>
  <c r="N283" i="27" s="1"/>
  <c r="K284" i="27"/>
  <c r="M284" i="27"/>
  <c r="N284" i="27" s="1"/>
  <c r="M285" i="27"/>
  <c r="N285" i="27" s="1"/>
  <c r="M286" i="27"/>
  <c r="N286" i="27" s="1"/>
  <c r="M287" i="27"/>
  <c r="N287" i="27" s="1"/>
  <c r="K288" i="27"/>
  <c r="M288" i="27"/>
  <c r="N288" i="27" s="1"/>
  <c r="K289" i="27"/>
  <c r="M289" i="27"/>
  <c r="N289" i="27" s="1"/>
  <c r="K290" i="27"/>
  <c r="M290" i="27"/>
  <c r="N290" i="27" s="1"/>
  <c r="K291" i="27"/>
  <c r="M291" i="27"/>
  <c r="N291" i="27" s="1"/>
  <c r="M292" i="27"/>
  <c r="N292" i="27" s="1"/>
  <c r="K293" i="27"/>
  <c r="M293" i="27"/>
  <c r="N293" i="27" s="1"/>
  <c r="K294" i="27"/>
  <c r="M294" i="27"/>
  <c r="N294" i="27" s="1"/>
  <c r="M295" i="27"/>
  <c r="N295" i="27" s="1"/>
  <c r="K296" i="27"/>
  <c r="M296" i="27"/>
  <c r="N296" i="27" s="1"/>
  <c r="K297" i="27"/>
  <c r="M297" i="27"/>
  <c r="N297" i="27" s="1"/>
  <c r="K298" i="27"/>
  <c r="M298" i="27"/>
  <c r="N298" i="27" s="1"/>
  <c r="K299" i="27"/>
  <c r="M299" i="27"/>
  <c r="N299" i="27" s="1"/>
  <c r="M301" i="27"/>
  <c r="N301" i="27" s="1"/>
  <c r="M302" i="27"/>
  <c r="N302" i="27" s="1"/>
  <c r="M303" i="27"/>
  <c r="N303" i="27" s="1"/>
  <c r="K304" i="27"/>
  <c r="M304" i="27"/>
  <c r="N304" i="27" s="1"/>
  <c r="K305" i="27"/>
  <c r="M305" i="27"/>
  <c r="N305" i="27" s="1"/>
  <c r="K306" i="27"/>
  <c r="M306" i="27"/>
  <c r="N306" i="27" s="1"/>
  <c r="K307" i="27"/>
  <c r="M307" i="27"/>
  <c r="N307" i="27" s="1"/>
  <c r="K308" i="27"/>
  <c r="M308" i="27"/>
  <c r="N308" i="27" s="1"/>
  <c r="K309" i="27"/>
  <c r="M309" i="27"/>
  <c r="N309" i="27" s="1"/>
  <c r="K310" i="27"/>
  <c r="M310" i="27"/>
  <c r="N310" i="27" s="1"/>
  <c r="M311" i="27"/>
  <c r="N311" i="27" s="1"/>
  <c r="M312" i="27"/>
  <c r="N312" i="27" s="1"/>
  <c r="K313" i="27"/>
  <c r="M313" i="27"/>
  <c r="N313" i="27" s="1"/>
  <c r="K314" i="27"/>
  <c r="M314" i="27"/>
  <c r="N314" i="27" s="1"/>
  <c r="M315" i="27"/>
  <c r="N315" i="27" s="1"/>
  <c r="M317" i="27"/>
  <c r="N317" i="27" s="1"/>
  <c r="M319" i="27"/>
  <c r="N319" i="27" s="1"/>
  <c r="K321" i="27"/>
  <c r="M321" i="27"/>
  <c r="N321" i="27" s="1"/>
  <c r="M323" i="27"/>
  <c r="N323" i="27" s="1"/>
  <c r="K325" i="27"/>
  <c r="M325" i="27"/>
  <c r="N325" i="27" s="1"/>
  <c r="M327" i="27"/>
  <c r="N327" i="27" s="1"/>
  <c r="K329" i="27"/>
  <c r="M329" i="27"/>
  <c r="N329" i="27" s="1"/>
  <c r="M331" i="27"/>
  <c r="N331" i="27" s="1"/>
  <c r="K333" i="27"/>
  <c r="M333" i="27"/>
  <c r="N333" i="27" s="1"/>
  <c r="M335" i="27"/>
  <c r="N335" i="27" s="1"/>
  <c r="K337" i="27"/>
  <c r="M337" i="27"/>
  <c r="N337" i="27" s="1"/>
  <c r="M339" i="27"/>
  <c r="N339" i="27" s="1"/>
  <c r="K341" i="27"/>
  <c r="M341" i="27"/>
  <c r="N341" i="27" s="1"/>
  <c r="M343" i="27"/>
  <c r="N343" i="27" s="1"/>
  <c r="K345" i="27"/>
  <c r="M345" i="27"/>
  <c r="N345" i="27" s="1"/>
  <c r="M347" i="27"/>
  <c r="N347" i="27" s="1"/>
  <c r="M349" i="27"/>
  <c r="N349" i="27" s="1"/>
  <c r="M351" i="27"/>
  <c r="N351" i="27" s="1"/>
  <c r="K353" i="27"/>
  <c r="M353" i="27"/>
  <c r="N353" i="27" s="1"/>
  <c r="M355" i="27"/>
  <c r="N355" i="27" s="1"/>
  <c r="K357" i="27"/>
  <c r="M357" i="27"/>
  <c r="N357" i="27" s="1"/>
  <c r="M359" i="27"/>
  <c r="N359" i="27" s="1"/>
  <c r="G20" i="27"/>
  <c r="H350" i="27"/>
  <c r="B336" i="45" s="1"/>
  <c r="H344" i="27"/>
  <c r="B330" i="45" s="1"/>
  <c r="H334" i="27"/>
  <c r="B320" i="45" s="1"/>
  <c r="H360" i="27"/>
  <c r="B346" i="45" s="1"/>
  <c r="H328" i="27"/>
  <c r="B314" i="45" s="1"/>
  <c r="H358" i="27"/>
  <c r="B344" i="45" s="1"/>
  <c r="H342" i="27"/>
  <c r="B328" i="45" s="1"/>
  <c r="H326" i="27"/>
  <c r="B312" i="45" s="1"/>
  <c r="H352" i="27"/>
  <c r="B338" i="45" s="1"/>
  <c r="H336" i="27"/>
  <c r="B322" i="45" s="1"/>
  <c r="H320" i="27"/>
  <c r="B306" i="45" s="1"/>
  <c r="H354" i="27"/>
  <c r="B340" i="45" s="1"/>
  <c r="H346" i="27"/>
  <c r="B332" i="45" s="1"/>
  <c r="H338" i="27"/>
  <c r="B324" i="45" s="1"/>
  <c r="H330" i="27"/>
  <c r="B316" i="45" s="1"/>
  <c r="H322" i="27"/>
  <c r="B308" i="45" s="1"/>
  <c r="H300" i="27"/>
  <c r="B286" i="45" s="1"/>
  <c r="H356" i="27"/>
  <c r="B342" i="45" s="1"/>
  <c r="H348" i="27"/>
  <c r="B334" i="45" s="1"/>
  <c r="H340" i="27"/>
  <c r="B326" i="45" s="1"/>
  <c r="H332" i="27"/>
  <c r="B318" i="45" s="1"/>
  <c r="H324" i="27"/>
  <c r="B310" i="45" s="1"/>
  <c r="H316" i="27"/>
  <c r="B302" i="45" s="1"/>
  <c r="G21" i="27"/>
  <c r="H21" i="27" s="1"/>
  <c r="B7" i="45" s="1"/>
  <c r="G23" i="27"/>
  <c r="H23" i="27" s="1"/>
  <c r="B9" i="45" s="1"/>
  <c r="G25" i="27"/>
  <c r="H25" i="27" s="1"/>
  <c r="B11" i="45" s="1"/>
  <c r="G27" i="27"/>
  <c r="H27" i="27" s="1"/>
  <c r="B13" i="45" s="1"/>
  <c r="G31" i="27"/>
  <c r="H31" i="27" s="1"/>
  <c r="B17" i="45" s="1"/>
  <c r="G33" i="27"/>
  <c r="H33" i="27" s="1"/>
  <c r="B19" i="45" s="1"/>
  <c r="G35" i="27"/>
  <c r="H35" i="27" s="1"/>
  <c r="B21" i="45" s="1"/>
  <c r="G37" i="27"/>
  <c r="H37" i="27" s="1"/>
  <c r="B23" i="45" s="1"/>
  <c r="G39" i="27"/>
  <c r="H39" i="27" s="1"/>
  <c r="B25" i="45" s="1"/>
  <c r="G41" i="27"/>
  <c r="H41" i="27" s="1"/>
  <c r="B27" i="45" s="1"/>
  <c r="G43" i="27"/>
  <c r="H43" i="27" s="1"/>
  <c r="B29" i="45" s="1"/>
  <c r="G45" i="27"/>
  <c r="H45" i="27" s="1"/>
  <c r="B31" i="45" s="1"/>
  <c r="G47" i="27"/>
  <c r="H47" i="27" s="1"/>
  <c r="B33" i="45" s="1"/>
  <c r="G49" i="27"/>
  <c r="H49" i="27" s="1"/>
  <c r="B35" i="45" s="1"/>
  <c r="G51" i="27"/>
  <c r="H51" i="27" s="1"/>
  <c r="B37" i="45" s="1"/>
  <c r="G53" i="27"/>
  <c r="H53" i="27" s="1"/>
  <c r="B39" i="45" s="1"/>
  <c r="G55" i="27"/>
  <c r="H55" i="27" s="1"/>
  <c r="B41" i="45" s="1"/>
  <c r="G57" i="27"/>
  <c r="H57" i="27" s="1"/>
  <c r="B43" i="45" s="1"/>
  <c r="G59" i="27"/>
  <c r="H59" i="27" s="1"/>
  <c r="B45" i="45" s="1"/>
  <c r="G61" i="27"/>
  <c r="H61" i="27" s="1"/>
  <c r="B47" i="45" s="1"/>
  <c r="G63" i="27"/>
  <c r="H63" i="27" s="1"/>
  <c r="B49" i="45" s="1"/>
  <c r="G65" i="27"/>
  <c r="H65" i="27" s="1"/>
  <c r="B51" i="45" s="1"/>
  <c r="G67" i="27"/>
  <c r="H67" i="27" s="1"/>
  <c r="B53" i="45" s="1"/>
  <c r="G69" i="27"/>
  <c r="H69" i="27" s="1"/>
  <c r="B55" i="45" s="1"/>
  <c r="G71" i="27"/>
  <c r="H71" i="27" s="1"/>
  <c r="B57" i="45" s="1"/>
  <c r="G73" i="27"/>
  <c r="H73" i="27" s="1"/>
  <c r="B59" i="45" s="1"/>
  <c r="G75" i="27"/>
  <c r="H75" i="27" s="1"/>
  <c r="B61" i="45" s="1"/>
  <c r="G77" i="27"/>
  <c r="H77" i="27" s="1"/>
  <c r="B63" i="45" s="1"/>
  <c r="G79" i="27"/>
  <c r="H79" i="27" s="1"/>
  <c r="B65" i="45" s="1"/>
  <c r="G81" i="27"/>
  <c r="H81" i="27" s="1"/>
  <c r="B67" i="45" s="1"/>
  <c r="G83" i="27"/>
  <c r="H83" i="27" s="1"/>
  <c r="B69" i="45" s="1"/>
  <c r="G85" i="27"/>
  <c r="H85" i="27" s="1"/>
  <c r="B71" i="45" s="1"/>
  <c r="J71" i="27" l="1"/>
  <c r="I71" i="47"/>
  <c r="J63" i="27"/>
  <c r="K63" i="27" s="1"/>
  <c r="I63" i="47"/>
  <c r="J55" i="27"/>
  <c r="K55" i="27" s="1"/>
  <c r="I55" i="47"/>
  <c r="J39" i="27"/>
  <c r="I39" i="47"/>
  <c r="J21" i="27"/>
  <c r="I21" i="47"/>
  <c r="J340" i="27"/>
  <c r="K340" i="27" s="1"/>
  <c r="I340" i="47"/>
  <c r="J322" i="27"/>
  <c r="I322" i="47"/>
  <c r="J360" i="27"/>
  <c r="I360" i="47"/>
  <c r="J360" i="47" s="1"/>
  <c r="K360" i="47" s="1"/>
  <c r="J85" i="27"/>
  <c r="I85" i="47"/>
  <c r="J77" i="27"/>
  <c r="K77" i="27" s="1"/>
  <c r="I77" i="47"/>
  <c r="J77" i="47" s="1"/>
  <c r="K77" i="47" s="1"/>
  <c r="J69" i="27"/>
  <c r="I69" i="47"/>
  <c r="J61" i="27"/>
  <c r="K61" i="27" s="1"/>
  <c r="I61" i="47"/>
  <c r="J53" i="27"/>
  <c r="K53" i="27" s="1"/>
  <c r="I53" i="47"/>
  <c r="J45" i="27"/>
  <c r="I45" i="47"/>
  <c r="J37" i="27"/>
  <c r="I37" i="47"/>
  <c r="J27" i="27"/>
  <c r="K27" i="27" s="1"/>
  <c r="I27" i="47"/>
  <c r="J316" i="27"/>
  <c r="I316" i="47"/>
  <c r="J348" i="27"/>
  <c r="K348" i="27" s="1"/>
  <c r="I348" i="47"/>
  <c r="J348" i="47" s="1"/>
  <c r="K348" i="47" s="1"/>
  <c r="J330" i="27"/>
  <c r="I330" i="47"/>
  <c r="J320" i="27"/>
  <c r="I320" i="47"/>
  <c r="J320" i="47" s="1"/>
  <c r="K320" i="47" s="1"/>
  <c r="J342" i="27"/>
  <c r="K342" i="27" s="1"/>
  <c r="I342" i="47"/>
  <c r="J334" i="27"/>
  <c r="I334" i="47"/>
  <c r="J79" i="27"/>
  <c r="I79" i="47"/>
  <c r="J79" i="47" s="1"/>
  <c r="K79" i="47" s="1"/>
  <c r="J31" i="27"/>
  <c r="I31" i="47"/>
  <c r="J354" i="27"/>
  <c r="K354" i="27" s="1"/>
  <c r="I354" i="47"/>
  <c r="J75" i="27"/>
  <c r="I75" i="47"/>
  <c r="J75" i="47" s="1"/>
  <c r="K75" i="47" s="1"/>
  <c r="J51" i="27"/>
  <c r="I51" i="47"/>
  <c r="J35" i="27"/>
  <c r="K35" i="27" s="1"/>
  <c r="I35" i="47"/>
  <c r="J324" i="27"/>
  <c r="I324" i="47"/>
  <c r="J344" i="27"/>
  <c r="K344" i="27" s="1"/>
  <c r="I344" i="47"/>
  <c r="J344" i="47" s="1"/>
  <c r="K344" i="47" s="1"/>
  <c r="J83" i="27"/>
  <c r="K83" i="27" s="1"/>
  <c r="I83" i="47"/>
  <c r="J83" i="47" s="1"/>
  <c r="K83" i="47" s="1"/>
  <c r="J67" i="27"/>
  <c r="K67" i="27" s="1"/>
  <c r="I67" i="47"/>
  <c r="J67" i="47" s="1"/>
  <c r="K67" i="47" s="1"/>
  <c r="J59" i="27"/>
  <c r="K59" i="27" s="1"/>
  <c r="I59" i="47"/>
  <c r="J43" i="27"/>
  <c r="I43" i="47"/>
  <c r="J25" i="27"/>
  <c r="I25" i="47"/>
  <c r="J356" i="27"/>
  <c r="K356" i="27" s="1"/>
  <c r="I356" i="47"/>
  <c r="J356" i="47" s="1"/>
  <c r="K356" i="47" s="1"/>
  <c r="J338" i="27"/>
  <c r="I338" i="47"/>
  <c r="J338" i="47" s="1"/>
  <c r="K338" i="47" s="1"/>
  <c r="J336" i="27"/>
  <c r="K336" i="27" s="1"/>
  <c r="I336" i="47"/>
  <c r="J358" i="27"/>
  <c r="K358" i="27" s="1"/>
  <c r="I358" i="47"/>
  <c r="J358" i="47" s="1"/>
  <c r="K358" i="47" s="1"/>
  <c r="J19" i="47"/>
  <c r="K19" i="47" s="1"/>
  <c r="J81" i="27"/>
  <c r="K81" i="27" s="1"/>
  <c r="I81" i="47"/>
  <c r="J73" i="27"/>
  <c r="K73" i="27" s="1"/>
  <c r="I73" i="47"/>
  <c r="J65" i="27"/>
  <c r="I65" i="47"/>
  <c r="J57" i="27"/>
  <c r="K57" i="27" s="1"/>
  <c r="I57" i="47"/>
  <c r="J49" i="27"/>
  <c r="K49" i="27" s="1"/>
  <c r="I49" i="47"/>
  <c r="J41" i="27"/>
  <c r="K41" i="27" s="1"/>
  <c r="I41" i="47"/>
  <c r="J33" i="27"/>
  <c r="I33" i="47"/>
  <c r="J23" i="27"/>
  <c r="I23" i="47"/>
  <c r="J332" i="27"/>
  <c r="K332" i="27" s="1"/>
  <c r="I332" i="47"/>
  <c r="J300" i="27"/>
  <c r="I300" i="47"/>
  <c r="J346" i="27"/>
  <c r="K346" i="27" s="1"/>
  <c r="I346" i="47"/>
  <c r="J346" i="47" s="1"/>
  <c r="K346" i="47" s="1"/>
  <c r="J352" i="27"/>
  <c r="K352" i="27" s="1"/>
  <c r="I352" i="47"/>
  <c r="J328" i="27"/>
  <c r="K328" i="27" s="1"/>
  <c r="I328" i="47"/>
  <c r="J328" i="47" s="1"/>
  <c r="K328" i="47" s="1"/>
  <c r="J350" i="27"/>
  <c r="K350" i="27" s="1"/>
  <c r="I350" i="47"/>
  <c r="J350" i="47" s="1"/>
  <c r="K350" i="47" s="1"/>
  <c r="J22" i="27"/>
  <c r="K22" i="27" s="1"/>
  <c r="I22" i="47"/>
  <c r="J47" i="27"/>
  <c r="K47" i="27" s="1"/>
  <c r="I47" i="47"/>
  <c r="J326" i="27"/>
  <c r="I326" i="47"/>
  <c r="J326" i="47" s="1"/>
  <c r="K326" i="47" s="1"/>
  <c r="G16" i="27"/>
  <c r="B15" i="27" s="1"/>
  <c r="B10" i="27" s="1"/>
  <c r="M22" i="27"/>
  <c r="N22" i="27" s="1"/>
  <c r="M31" i="27"/>
  <c r="N31" i="27" s="1"/>
  <c r="J85" i="47"/>
  <c r="K85" i="47" s="1"/>
  <c r="J69" i="47"/>
  <c r="K69" i="47" s="1"/>
  <c r="J316" i="47"/>
  <c r="K316" i="47" s="1"/>
  <c r="J352" i="47"/>
  <c r="K352" i="47" s="1"/>
  <c r="J342" i="47"/>
  <c r="K342" i="47" s="1"/>
  <c r="J22" i="47"/>
  <c r="K22" i="47" s="1"/>
  <c r="H20" i="27"/>
  <c r="B6" i="45" s="1"/>
  <c r="K85" i="27"/>
  <c r="M85" i="27"/>
  <c r="N85" i="27" s="1"/>
  <c r="M83" i="27"/>
  <c r="N83" i="27" s="1"/>
  <c r="M81" i="27"/>
  <c r="N81" i="27" s="1"/>
  <c r="K79" i="27"/>
  <c r="M79" i="27"/>
  <c r="N79" i="27" s="1"/>
  <c r="M77" i="27"/>
  <c r="N77" i="27" s="1"/>
  <c r="K75" i="27"/>
  <c r="M75" i="27"/>
  <c r="N75" i="27" s="1"/>
  <c r="M73" i="27"/>
  <c r="N73" i="27" s="1"/>
  <c r="K71" i="27"/>
  <c r="M71" i="27"/>
  <c r="N71" i="27" s="1"/>
  <c r="K69" i="27"/>
  <c r="M69" i="27"/>
  <c r="N69" i="27" s="1"/>
  <c r="M67" i="27"/>
  <c r="N67" i="27" s="1"/>
  <c r="K65" i="27"/>
  <c r="M65" i="27"/>
  <c r="N65" i="27" s="1"/>
  <c r="M63" i="27"/>
  <c r="N63" i="27" s="1"/>
  <c r="M61" i="27"/>
  <c r="N61" i="27" s="1"/>
  <c r="M59" i="27"/>
  <c r="N59" i="27" s="1"/>
  <c r="M57" i="27"/>
  <c r="N57" i="27" s="1"/>
  <c r="M55" i="27"/>
  <c r="N55" i="27" s="1"/>
  <c r="M53" i="27"/>
  <c r="N53" i="27" s="1"/>
  <c r="K51" i="27"/>
  <c r="M51" i="27"/>
  <c r="N51" i="27" s="1"/>
  <c r="M49" i="27"/>
  <c r="N49" i="27" s="1"/>
  <c r="M47" i="27"/>
  <c r="N47" i="27" s="1"/>
  <c r="K45" i="27"/>
  <c r="M45" i="27"/>
  <c r="N45" i="27" s="1"/>
  <c r="K43" i="27"/>
  <c r="M43" i="27"/>
  <c r="N43" i="27" s="1"/>
  <c r="M41" i="27"/>
  <c r="N41" i="27" s="1"/>
  <c r="K39" i="27"/>
  <c r="M39" i="27"/>
  <c r="N39" i="27" s="1"/>
  <c r="K37" i="27"/>
  <c r="M37" i="27"/>
  <c r="N37" i="27" s="1"/>
  <c r="M35" i="27"/>
  <c r="N35" i="27" s="1"/>
  <c r="K33" i="27"/>
  <c r="M33" i="27"/>
  <c r="N33" i="27" s="1"/>
  <c r="K31" i="27"/>
  <c r="M27" i="27"/>
  <c r="N27" i="27" s="1"/>
  <c r="K25" i="27"/>
  <c r="M25" i="27"/>
  <c r="N25" i="27" s="1"/>
  <c r="K23" i="27"/>
  <c r="M23" i="27"/>
  <c r="N23" i="27" s="1"/>
  <c r="K21" i="27"/>
  <c r="M21" i="27"/>
  <c r="N21" i="27" s="1"/>
  <c r="K316" i="27"/>
  <c r="M316" i="27"/>
  <c r="N316" i="27" s="1"/>
  <c r="K324" i="27"/>
  <c r="M324" i="27"/>
  <c r="N324" i="27" s="1"/>
  <c r="M332" i="27"/>
  <c r="N332" i="27" s="1"/>
  <c r="M340" i="27"/>
  <c r="N340" i="27" s="1"/>
  <c r="M348" i="27"/>
  <c r="N348" i="27" s="1"/>
  <c r="M356" i="27"/>
  <c r="N356" i="27" s="1"/>
  <c r="K300" i="27"/>
  <c r="M300" i="27"/>
  <c r="N300" i="27" s="1"/>
  <c r="K322" i="27"/>
  <c r="M322" i="27"/>
  <c r="N322" i="27" s="1"/>
  <c r="K330" i="27"/>
  <c r="M330" i="27"/>
  <c r="N330" i="27" s="1"/>
  <c r="K338" i="27"/>
  <c r="M338" i="27"/>
  <c r="N338" i="27" s="1"/>
  <c r="M346" i="27"/>
  <c r="N346" i="27" s="1"/>
  <c r="M354" i="27"/>
  <c r="N354" i="27" s="1"/>
  <c r="K320" i="27"/>
  <c r="M320" i="27"/>
  <c r="N320" i="27" s="1"/>
  <c r="M336" i="27"/>
  <c r="N336" i="27" s="1"/>
  <c r="M352" i="27"/>
  <c r="N352" i="27" s="1"/>
  <c r="K326" i="27"/>
  <c r="M326" i="27"/>
  <c r="N326" i="27" s="1"/>
  <c r="M342" i="27"/>
  <c r="N342" i="27" s="1"/>
  <c r="M358" i="27"/>
  <c r="N358" i="27" s="1"/>
  <c r="M328" i="27"/>
  <c r="N328" i="27" s="1"/>
  <c r="K360" i="27"/>
  <c r="M360" i="27"/>
  <c r="N360" i="27" s="1"/>
  <c r="K334" i="27"/>
  <c r="M334" i="27"/>
  <c r="N334" i="27" s="1"/>
  <c r="M344" i="27"/>
  <c r="N344" i="27" s="1"/>
  <c r="M350" i="27"/>
  <c r="N350" i="27" s="1"/>
  <c r="J354" i="47"/>
  <c r="K354" i="47" s="1"/>
  <c r="J340" i="47"/>
  <c r="K340" i="47" s="1"/>
  <c r="J337" i="47"/>
  <c r="K337" i="47" s="1"/>
  <c r="J335" i="47"/>
  <c r="K335" i="47" s="1"/>
  <c r="J333" i="47"/>
  <c r="K333" i="47" s="1"/>
  <c r="J331" i="47"/>
  <c r="K331" i="47" s="1"/>
  <c r="J324" i="47"/>
  <c r="K324" i="47" s="1"/>
  <c r="J322" i="47"/>
  <c r="K322" i="47" s="1"/>
  <c r="J317" i="47"/>
  <c r="K317" i="47" s="1"/>
  <c r="J315" i="47"/>
  <c r="K315" i="47" s="1"/>
  <c r="J313" i="47"/>
  <c r="K313" i="47" s="1"/>
  <c r="J312" i="47"/>
  <c r="K312" i="47" s="1"/>
  <c r="J311" i="47"/>
  <c r="K311" i="47" s="1"/>
  <c r="J310" i="47"/>
  <c r="K310" i="47" s="1"/>
  <c r="J309" i="47"/>
  <c r="K309" i="47" s="1"/>
  <c r="J308" i="47"/>
  <c r="K308" i="47" s="1"/>
  <c r="J307" i="47"/>
  <c r="K307" i="47" s="1"/>
  <c r="J306" i="47"/>
  <c r="K306" i="47" s="1"/>
  <c r="J305" i="47"/>
  <c r="K305" i="47" s="1"/>
  <c r="J304" i="47"/>
  <c r="K304" i="47" s="1"/>
  <c r="J303" i="47"/>
  <c r="K303" i="47" s="1"/>
  <c r="J302" i="47"/>
  <c r="K302" i="47" s="1"/>
  <c r="J301" i="47"/>
  <c r="K301" i="47" s="1"/>
  <c r="J300" i="47"/>
  <c r="K300" i="47" s="1"/>
  <c r="J299" i="47"/>
  <c r="K299" i="47" s="1"/>
  <c r="J297" i="47"/>
  <c r="K297" i="47" s="1"/>
  <c r="J296" i="47"/>
  <c r="K296" i="47" s="1"/>
  <c r="J295" i="47"/>
  <c r="K295" i="47" s="1"/>
  <c r="J294" i="47"/>
  <c r="K294" i="47" s="1"/>
  <c r="J293" i="47"/>
  <c r="K293" i="47" s="1"/>
  <c r="J292" i="47"/>
  <c r="K292" i="47" s="1"/>
  <c r="J291" i="47"/>
  <c r="K291" i="47" s="1"/>
  <c r="J290" i="47"/>
  <c r="K290" i="47" s="1"/>
  <c r="J289" i="47"/>
  <c r="K289" i="47" s="1"/>
  <c r="J288" i="47"/>
  <c r="K288" i="47" s="1"/>
  <c r="J287" i="47"/>
  <c r="K287" i="47" s="1"/>
  <c r="J286" i="47"/>
  <c r="K286" i="47" s="1"/>
  <c r="J285" i="47"/>
  <c r="K285" i="47" s="1"/>
  <c r="J284" i="47"/>
  <c r="K284" i="47" s="1"/>
  <c r="J283" i="47"/>
  <c r="K283" i="47" s="1"/>
  <c r="J282" i="47"/>
  <c r="K282" i="47" s="1"/>
  <c r="J281" i="47"/>
  <c r="K281" i="47" s="1"/>
  <c r="J280" i="47"/>
  <c r="K280" i="47" s="1"/>
  <c r="J279" i="47"/>
  <c r="K279" i="47" s="1"/>
  <c r="J278" i="47"/>
  <c r="K278" i="47" s="1"/>
  <c r="J277" i="47"/>
  <c r="K277" i="47" s="1"/>
  <c r="J276" i="47"/>
  <c r="K276" i="47" s="1"/>
  <c r="J275" i="47"/>
  <c r="K275" i="47" s="1"/>
  <c r="J274" i="47"/>
  <c r="K274" i="47" s="1"/>
  <c r="J273" i="47"/>
  <c r="K273" i="47" s="1"/>
  <c r="J272" i="47"/>
  <c r="K272" i="47" s="1"/>
  <c r="J270" i="47"/>
  <c r="K270" i="47" s="1"/>
  <c r="J269" i="47"/>
  <c r="K269" i="47" s="1"/>
  <c r="J268" i="47"/>
  <c r="K268" i="47" s="1"/>
  <c r="J267" i="47"/>
  <c r="K267" i="47" s="1"/>
  <c r="J266" i="47"/>
  <c r="K266" i="47" s="1"/>
  <c r="J265" i="47"/>
  <c r="K265" i="47" s="1"/>
  <c r="J264" i="47"/>
  <c r="K264" i="47" s="1"/>
  <c r="J263" i="47"/>
  <c r="K263" i="47" s="1"/>
  <c r="J262" i="47"/>
  <c r="K262" i="47" s="1"/>
  <c r="J261" i="47"/>
  <c r="K261" i="47" s="1"/>
  <c r="J260" i="47"/>
  <c r="K260" i="47" s="1"/>
  <c r="J259" i="47"/>
  <c r="K259" i="47" s="1"/>
  <c r="J258" i="47"/>
  <c r="K258" i="47" s="1"/>
  <c r="J257" i="47"/>
  <c r="K257" i="47" s="1"/>
  <c r="J256" i="47"/>
  <c r="K256" i="47" s="1"/>
  <c r="J255" i="47"/>
  <c r="K255" i="47" s="1"/>
  <c r="J254" i="47"/>
  <c r="K254" i="47" s="1"/>
  <c r="J253" i="47"/>
  <c r="K253" i="47" s="1"/>
  <c r="J252" i="47"/>
  <c r="K252" i="47" s="1"/>
  <c r="J251" i="47"/>
  <c r="K251" i="47" s="1"/>
  <c r="J250" i="47"/>
  <c r="K250" i="47" s="1"/>
  <c r="J249" i="47"/>
  <c r="K249" i="47" s="1"/>
  <c r="J248" i="47"/>
  <c r="K248" i="47" s="1"/>
  <c r="J247" i="47"/>
  <c r="K247" i="47" s="1"/>
  <c r="J246" i="47"/>
  <c r="K246" i="47" s="1"/>
  <c r="J244" i="47"/>
  <c r="K244" i="47" s="1"/>
  <c r="J243" i="47"/>
  <c r="K243" i="47" s="1"/>
  <c r="J242" i="47"/>
  <c r="K242" i="47" s="1"/>
  <c r="J241" i="47"/>
  <c r="K241" i="47" s="1"/>
  <c r="J240" i="47"/>
  <c r="K240" i="47" s="1"/>
  <c r="J239" i="47"/>
  <c r="K239" i="47" s="1"/>
  <c r="J238" i="47"/>
  <c r="K238" i="47" s="1"/>
  <c r="J237" i="47"/>
  <c r="K237" i="47" s="1"/>
  <c r="J236" i="47"/>
  <c r="K236" i="47" s="1"/>
  <c r="J235" i="47"/>
  <c r="K235" i="47" s="1"/>
  <c r="J234" i="47"/>
  <c r="K234" i="47" s="1"/>
  <c r="J233" i="47"/>
  <c r="K233" i="47" s="1"/>
  <c r="J232" i="47"/>
  <c r="K232" i="47" s="1"/>
  <c r="J231" i="47"/>
  <c r="K231" i="47" s="1"/>
  <c r="J230" i="47"/>
  <c r="K230" i="47" s="1"/>
  <c r="J229" i="47"/>
  <c r="K229" i="47" s="1"/>
  <c r="J228" i="47"/>
  <c r="K228" i="47" s="1"/>
  <c r="J227" i="47"/>
  <c r="K227" i="47" s="1"/>
  <c r="J226" i="47"/>
  <c r="K226" i="47" s="1"/>
  <c r="J225" i="47"/>
  <c r="K225" i="47" s="1"/>
  <c r="J224" i="47"/>
  <c r="K224" i="47" s="1"/>
  <c r="J223" i="47"/>
  <c r="K223" i="47" s="1"/>
  <c r="J222" i="47"/>
  <c r="K222" i="47" s="1"/>
  <c r="J221" i="47"/>
  <c r="K221" i="47" s="1"/>
  <c r="J220" i="47"/>
  <c r="K220" i="47" s="1"/>
  <c r="J219" i="47"/>
  <c r="K219" i="47" s="1"/>
  <c r="J218" i="47"/>
  <c r="K218" i="47" s="1"/>
  <c r="J217" i="47"/>
  <c r="K217" i="47" s="1"/>
  <c r="J216" i="47"/>
  <c r="K216" i="47" s="1"/>
  <c r="J215" i="47"/>
  <c r="K215" i="47" s="1"/>
  <c r="J214" i="47"/>
  <c r="K214" i="47" s="1"/>
  <c r="J213" i="47"/>
  <c r="K213" i="47" s="1"/>
  <c r="J212" i="47"/>
  <c r="K212" i="47" s="1"/>
  <c r="J211" i="47"/>
  <c r="K211" i="47" s="1"/>
  <c r="J210" i="47"/>
  <c r="K210" i="47" s="1"/>
  <c r="J209" i="47"/>
  <c r="K209" i="47" s="1"/>
  <c r="J208" i="47"/>
  <c r="K208" i="47" s="1"/>
  <c r="J207" i="47"/>
  <c r="K207" i="47" s="1"/>
  <c r="J206" i="47"/>
  <c r="K206" i="47" s="1"/>
  <c r="J205" i="47"/>
  <c r="K205" i="47" s="1"/>
  <c r="J204" i="47"/>
  <c r="K204" i="47" s="1"/>
  <c r="J203" i="47"/>
  <c r="K203" i="47" s="1"/>
  <c r="J202" i="47"/>
  <c r="K202" i="47" s="1"/>
  <c r="J201" i="47"/>
  <c r="K201" i="47" s="1"/>
  <c r="J200" i="47"/>
  <c r="K200" i="47" s="1"/>
  <c r="J199" i="47"/>
  <c r="K199" i="47" s="1"/>
  <c r="J198" i="47"/>
  <c r="K198" i="47" s="1"/>
  <c r="J197" i="47"/>
  <c r="K197" i="47" s="1"/>
  <c r="J196" i="47"/>
  <c r="K196" i="47" s="1"/>
  <c r="J195" i="47"/>
  <c r="K195" i="47" s="1"/>
  <c r="J194" i="47"/>
  <c r="K194" i="47" s="1"/>
  <c r="J193" i="47"/>
  <c r="K193" i="47" s="1"/>
  <c r="J192" i="47"/>
  <c r="K192" i="47" s="1"/>
  <c r="J191" i="47"/>
  <c r="K191" i="47" s="1"/>
  <c r="J190" i="47"/>
  <c r="K190" i="47" s="1"/>
  <c r="J189" i="47"/>
  <c r="K189" i="47" s="1"/>
  <c r="J188" i="47"/>
  <c r="K188" i="47" s="1"/>
  <c r="J187" i="47"/>
  <c r="K187" i="47" s="1"/>
  <c r="J186" i="47"/>
  <c r="K186" i="47" s="1"/>
  <c r="J185" i="47"/>
  <c r="K185" i="47" s="1"/>
  <c r="J184" i="47"/>
  <c r="K184" i="47" s="1"/>
  <c r="J183" i="47"/>
  <c r="K183" i="47" s="1"/>
  <c r="J182" i="47"/>
  <c r="K182" i="47" s="1"/>
  <c r="J181" i="47"/>
  <c r="K181" i="47" s="1"/>
  <c r="J180" i="47"/>
  <c r="K180" i="47" s="1"/>
  <c r="J179" i="47"/>
  <c r="K179" i="47" s="1"/>
  <c r="J178" i="47"/>
  <c r="K178" i="47" s="1"/>
  <c r="J177" i="47"/>
  <c r="K177" i="47" s="1"/>
  <c r="J176" i="47"/>
  <c r="K176" i="47" s="1"/>
  <c r="J175" i="47"/>
  <c r="K175" i="47" s="1"/>
  <c r="J174" i="47"/>
  <c r="K174" i="47" s="1"/>
  <c r="J173" i="47"/>
  <c r="K173" i="47" s="1"/>
  <c r="J172" i="47"/>
  <c r="K172" i="47" s="1"/>
  <c r="J171" i="47"/>
  <c r="K171" i="47" s="1"/>
  <c r="J170" i="47"/>
  <c r="K170" i="47" s="1"/>
  <c r="J169" i="47"/>
  <c r="K169" i="47" s="1"/>
  <c r="J168" i="47"/>
  <c r="K168" i="47" s="1"/>
  <c r="J167" i="47"/>
  <c r="K167" i="47" s="1"/>
  <c r="J166" i="47"/>
  <c r="K166" i="47" s="1"/>
  <c r="J165" i="47"/>
  <c r="K165" i="47" s="1"/>
  <c r="J164" i="47"/>
  <c r="K164" i="47" s="1"/>
  <c r="J163" i="47"/>
  <c r="K163" i="47" s="1"/>
  <c r="J162" i="47"/>
  <c r="K162" i="47" s="1"/>
  <c r="J161" i="47"/>
  <c r="K161" i="47" s="1"/>
  <c r="J160" i="47"/>
  <c r="K160" i="47" s="1"/>
  <c r="J159" i="47"/>
  <c r="K159" i="47" s="1"/>
  <c r="J158" i="47"/>
  <c r="K158" i="47" s="1"/>
  <c r="J157" i="47"/>
  <c r="K157" i="47" s="1"/>
  <c r="J156" i="47"/>
  <c r="K156" i="47" s="1"/>
  <c r="J155" i="47"/>
  <c r="K155" i="47" s="1"/>
  <c r="J154" i="47"/>
  <c r="K154" i="47" s="1"/>
  <c r="J153" i="47"/>
  <c r="K153" i="47" s="1"/>
  <c r="J152" i="47"/>
  <c r="K152" i="47" s="1"/>
  <c r="J151" i="47"/>
  <c r="K151" i="47" s="1"/>
  <c r="J150" i="47"/>
  <c r="K150" i="47" s="1"/>
  <c r="J149" i="47"/>
  <c r="K149" i="47" s="1"/>
  <c r="J148" i="47"/>
  <c r="K148" i="47" s="1"/>
  <c r="J147" i="47"/>
  <c r="K147" i="47" s="1"/>
  <c r="J146" i="47"/>
  <c r="K146" i="47" s="1"/>
  <c r="J145" i="47"/>
  <c r="K145" i="47" s="1"/>
  <c r="J143" i="47"/>
  <c r="K143" i="47" s="1"/>
  <c r="J142" i="47"/>
  <c r="K142" i="47" s="1"/>
  <c r="J141" i="47"/>
  <c r="K141" i="47" s="1"/>
  <c r="J140" i="47"/>
  <c r="K140" i="47" s="1"/>
  <c r="J139" i="47"/>
  <c r="K139" i="47" s="1"/>
  <c r="J138" i="47"/>
  <c r="K138" i="47" s="1"/>
  <c r="J137" i="47"/>
  <c r="K137" i="47" s="1"/>
  <c r="J136" i="47"/>
  <c r="K136" i="47" s="1"/>
  <c r="J135" i="47"/>
  <c r="K135" i="47" s="1"/>
  <c r="J134" i="47"/>
  <c r="K134" i="47" s="1"/>
  <c r="J133" i="47"/>
  <c r="K133" i="47" s="1"/>
  <c r="J132" i="47"/>
  <c r="K132" i="47" s="1"/>
  <c r="J131" i="47"/>
  <c r="K131" i="47" s="1"/>
  <c r="J130" i="47"/>
  <c r="K130" i="47" s="1"/>
  <c r="J129" i="47"/>
  <c r="K129" i="47" s="1"/>
  <c r="J128" i="47"/>
  <c r="K128" i="47" s="1"/>
  <c r="J127" i="47"/>
  <c r="K127" i="47" s="1"/>
  <c r="J126" i="47"/>
  <c r="K126" i="47" s="1"/>
  <c r="J125" i="47"/>
  <c r="K125" i="47" s="1"/>
  <c r="J124" i="47"/>
  <c r="K124" i="47" s="1"/>
  <c r="J122" i="47"/>
  <c r="K122" i="47" s="1"/>
  <c r="J121" i="47"/>
  <c r="K121" i="47" s="1"/>
  <c r="J120" i="47"/>
  <c r="K120" i="47" s="1"/>
  <c r="J118" i="47"/>
  <c r="K118" i="47" s="1"/>
  <c r="J117" i="47"/>
  <c r="K117" i="47" s="1"/>
  <c r="J116" i="47"/>
  <c r="K116" i="47" s="1"/>
  <c r="J114" i="47"/>
  <c r="K114" i="47" s="1"/>
  <c r="J113" i="47"/>
  <c r="K113" i="47" s="1"/>
  <c r="J112" i="47"/>
  <c r="K112" i="47" s="1"/>
  <c r="J110" i="47"/>
  <c r="K110" i="47" s="1"/>
  <c r="J109" i="47"/>
  <c r="K109" i="47" s="1"/>
  <c r="J108" i="47"/>
  <c r="K108" i="47" s="1"/>
  <c r="J106" i="47"/>
  <c r="K106" i="47" s="1"/>
  <c r="J105" i="47"/>
  <c r="K105" i="47" s="1"/>
  <c r="J104" i="47"/>
  <c r="K104" i="47" s="1"/>
  <c r="J103" i="47"/>
  <c r="K103" i="47" s="1"/>
  <c r="J102" i="47"/>
  <c r="K102" i="47" s="1"/>
  <c r="J101" i="47"/>
  <c r="K101" i="47" s="1"/>
  <c r="J100" i="47"/>
  <c r="K100" i="47" s="1"/>
  <c r="J99" i="47"/>
  <c r="K99" i="47" s="1"/>
  <c r="J98" i="47"/>
  <c r="K98" i="47" s="1"/>
  <c r="J97" i="47"/>
  <c r="K97" i="47" s="1"/>
  <c r="J96" i="47"/>
  <c r="K96" i="47" s="1"/>
  <c r="J95" i="47"/>
  <c r="K95" i="47" s="1"/>
  <c r="J94" i="47"/>
  <c r="K94" i="47" s="1"/>
  <c r="J93" i="47"/>
  <c r="K93" i="47" s="1"/>
  <c r="J92" i="47"/>
  <c r="K92" i="47" s="1"/>
  <c r="J91" i="47"/>
  <c r="K91" i="47" s="1"/>
  <c r="J90" i="47"/>
  <c r="K90" i="47" s="1"/>
  <c r="J89" i="47"/>
  <c r="K89" i="47" s="1"/>
  <c r="J88" i="47"/>
  <c r="K88" i="47" s="1"/>
  <c r="J87" i="47"/>
  <c r="K87" i="47" s="1"/>
  <c r="J86" i="47"/>
  <c r="K86" i="47" s="1"/>
  <c r="J81" i="47"/>
  <c r="K81" i="47" s="1"/>
  <c r="J73" i="47"/>
  <c r="K73" i="47" s="1"/>
  <c r="J71" i="47"/>
  <c r="K71" i="47" s="1"/>
  <c r="J64" i="47"/>
  <c r="K64" i="47" s="1"/>
  <c r="J62" i="47"/>
  <c r="K62" i="47" s="1"/>
  <c r="J60" i="47"/>
  <c r="K60" i="47" s="1"/>
  <c r="J58" i="47"/>
  <c r="K58" i="47" s="1"/>
  <c r="J56" i="47"/>
  <c r="K56" i="47" s="1"/>
  <c r="J54" i="47"/>
  <c r="K54" i="47" s="1"/>
  <c r="J52" i="47"/>
  <c r="K52" i="47" s="1"/>
  <c r="J50" i="47"/>
  <c r="K50" i="47" s="1"/>
  <c r="J48" i="47"/>
  <c r="K48" i="47" s="1"/>
  <c r="J46" i="47"/>
  <c r="K46" i="47" s="1"/>
  <c r="J44" i="47"/>
  <c r="K44" i="47" s="1"/>
  <c r="J42" i="47"/>
  <c r="K42" i="47" s="1"/>
  <c r="J40" i="47"/>
  <c r="K40" i="47" s="1"/>
  <c r="J38" i="47"/>
  <c r="K38" i="47" s="1"/>
  <c r="J36" i="47"/>
  <c r="K36" i="47" s="1"/>
  <c r="J34" i="47"/>
  <c r="K34" i="47" s="1"/>
  <c r="J32" i="47"/>
  <c r="K32" i="47" s="1"/>
  <c r="J30" i="47"/>
  <c r="K30" i="47" s="1"/>
  <c r="J28" i="47"/>
  <c r="K28" i="47" s="1"/>
  <c r="J26" i="47"/>
  <c r="K26" i="47" s="1"/>
  <c r="J24" i="47"/>
  <c r="K24" i="47" s="1"/>
  <c r="J271" i="47"/>
  <c r="K271" i="47" s="1"/>
  <c r="J245" i="47"/>
  <c r="K245" i="47" s="1"/>
  <c r="J144" i="47"/>
  <c r="K144" i="47" s="1"/>
  <c r="J123" i="47"/>
  <c r="K123" i="47" s="1"/>
  <c r="J119" i="47"/>
  <c r="K119" i="47" s="1"/>
  <c r="J115" i="47"/>
  <c r="K115" i="47" s="1"/>
  <c r="J111" i="47"/>
  <c r="K111" i="47" s="1"/>
  <c r="J107" i="47"/>
  <c r="K107" i="47" s="1"/>
  <c r="H29" i="27"/>
  <c r="B15" i="45" s="1"/>
  <c r="J20" i="27" l="1"/>
  <c r="K20" i="27" s="1"/>
  <c r="I20" i="47"/>
  <c r="J29" i="27"/>
  <c r="I29" i="47"/>
  <c r="B351" i="45"/>
  <c r="M20" i="27"/>
  <c r="N20" i="27" s="1"/>
  <c r="H16" i="27"/>
  <c r="J347" i="47"/>
  <c r="K347" i="47" s="1"/>
  <c r="J341" i="47"/>
  <c r="K341" i="47" s="1"/>
  <c r="J332" i="47"/>
  <c r="K332" i="47" s="1"/>
  <c r="J357" i="47"/>
  <c r="K357" i="47" s="1"/>
  <c r="J327" i="47"/>
  <c r="K327" i="47" s="1"/>
  <c r="J355" i="47"/>
  <c r="K355" i="47" s="1"/>
  <c r="J339" i="47"/>
  <c r="K339" i="47" s="1"/>
  <c r="J325" i="47"/>
  <c r="K325" i="47" s="1"/>
  <c r="J349" i="47"/>
  <c r="K349" i="47" s="1"/>
  <c r="J334" i="47"/>
  <c r="K334" i="47" s="1"/>
  <c r="J319" i="47"/>
  <c r="K319" i="47" s="1"/>
  <c r="J359" i="47"/>
  <c r="J351" i="47"/>
  <c r="K351" i="47" s="1"/>
  <c r="J343" i="47"/>
  <c r="K343" i="47" s="1"/>
  <c r="J336" i="47"/>
  <c r="K336" i="47" s="1"/>
  <c r="J329" i="47"/>
  <c r="K329" i="47" s="1"/>
  <c r="J321" i="47"/>
  <c r="K321" i="47" s="1"/>
  <c r="J298" i="47"/>
  <c r="K298" i="47" s="1"/>
  <c r="J353" i="47"/>
  <c r="K353" i="47" s="1"/>
  <c r="J345" i="47"/>
  <c r="K345" i="47" s="1"/>
  <c r="J318" i="47"/>
  <c r="K318" i="47" s="1"/>
  <c r="J330" i="47"/>
  <c r="K330" i="47" s="1"/>
  <c r="J323" i="47"/>
  <c r="K323" i="47" s="1"/>
  <c r="J314" i="47"/>
  <c r="K314" i="47" s="1"/>
  <c r="J21" i="47"/>
  <c r="K21" i="47" s="1"/>
  <c r="J23" i="47"/>
  <c r="K23" i="47" s="1"/>
  <c r="J25" i="47"/>
  <c r="K25" i="47" s="1"/>
  <c r="J27" i="47"/>
  <c r="K27" i="47" s="1"/>
  <c r="J31" i="47"/>
  <c r="K31" i="47" s="1"/>
  <c r="J33" i="47"/>
  <c r="K33" i="47" s="1"/>
  <c r="J35" i="47"/>
  <c r="K35" i="47" s="1"/>
  <c r="J37" i="47"/>
  <c r="K37" i="47" s="1"/>
  <c r="J39" i="47"/>
  <c r="K39" i="47" s="1"/>
  <c r="J41" i="47"/>
  <c r="K41" i="47" s="1"/>
  <c r="J43" i="47"/>
  <c r="K43" i="47" s="1"/>
  <c r="J45" i="47"/>
  <c r="K45" i="47" s="1"/>
  <c r="J47" i="47"/>
  <c r="K47" i="47" s="1"/>
  <c r="J49" i="47"/>
  <c r="K49" i="47" s="1"/>
  <c r="J51" i="47"/>
  <c r="K51" i="47" s="1"/>
  <c r="J53" i="47"/>
  <c r="K53" i="47" s="1"/>
  <c r="J55" i="47"/>
  <c r="K55" i="47" s="1"/>
  <c r="J57" i="47"/>
  <c r="K57" i="47" s="1"/>
  <c r="J59" i="47"/>
  <c r="K59" i="47" s="1"/>
  <c r="J61" i="47"/>
  <c r="K61" i="47" s="1"/>
  <c r="J63" i="47"/>
  <c r="K63" i="47" s="1"/>
  <c r="J65" i="47"/>
  <c r="K65" i="47" s="1"/>
  <c r="J66" i="47"/>
  <c r="K66" i="47" s="1"/>
  <c r="J68" i="47"/>
  <c r="K68" i="47" s="1"/>
  <c r="J70" i="47"/>
  <c r="K70" i="47" s="1"/>
  <c r="J72" i="47"/>
  <c r="K72" i="47" s="1"/>
  <c r="J74" i="47"/>
  <c r="K74" i="47" s="1"/>
  <c r="J76" i="47"/>
  <c r="K76" i="47" s="1"/>
  <c r="J78" i="47"/>
  <c r="K78" i="47" s="1"/>
  <c r="J80" i="47"/>
  <c r="K80" i="47" s="1"/>
  <c r="J82" i="47"/>
  <c r="K82" i="47" s="1"/>
  <c r="J84" i="47"/>
  <c r="K84" i="47" s="1"/>
  <c r="K29" i="27"/>
  <c r="M29" i="27"/>
  <c r="N29" i="27" s="1"/>
  <c r="I16" i="47" l="1"/>
  <c r="J20" i="47"/>
  <c r="K359" i="47"/>
  <c r="K20" i="47"/>
  <c r="J29" i="47"/>
  <c r="N3" i="47" s="1"/>
  <c r="N10" i="27"/>
  <c r="N11" i="27"/>
  <c r="N3" i="27"/>
  <c r="N4" i="27"/>
  <c r="N8" i="27"/>
  <c r="N5" i="27"/>
  <c r="N9" i="27"/>
  <c r="N6" i="27"/>
  <c r="N7" i="27"/>
  <c r="K29" i="47" l="1"/>
  <c r="N11" i="47" s="1"/>
  <c r="N8" i="47"/>
  <c r="N10" i="47"/>
  <c r="N9" i="47"/>
  <c r="N7" i="47"/>
  <c r="N6" i="47"/>
  <c r="N5"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Olaria, Regi</author>
  </authors>
  <commentList>
    <comment ref="B14" authorId="0" shapeId="0" xr:uid="{1DCB2C9D-9B0F-4A55-8BEC-B0EF53AF7102}">
      <text>
        <r>
          <rPr>
            <sz val="9"/>
            <color indexed="81"/>
            <rFont val="Tahoma"/>
            <family val="2"/>
          </rPr>
          <t>Afronden op 2 decimalen.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Olaria, Regi</author>
  </authors>
  <commentList>
    <comment ref="B14" authorId="0" shapeId="0" xr:uid="{7B712EE3-DD3B-4980-8472-1DDA4EA4BEED}">
      <text>
        <r>
          <rPr>
            <sz val="9"/>
            <color indexed="81"/>
            <rFont val="Tahoma"/>
            <family val="2"/>
          </rPr>
          <t>Afronden op 2 decimalen.</t>
        </r>
      </text>
    </comment>
  </commentList>
</comments>
</file>

<file path=xl/sharedStrings.xml><?xml version="1.0" encoding="utf-8"?>
<sst xmlns="http://schemas.openxmlformats.org/spreadsheetml/2006/main" count="1801" uniqueCount="392">
  <si>
    <t/>
  </si>
  <si>
    <t>'s-Gravenhage</t>
  </si>
  <si>
    <t>'s-Hertogenbosch</t>
  </si>
  <si>
    <t>Aa en Hunze</t>
  </si>
  <si>
    <t>Aalsmeer</t>
  </si>
  <si>
    <t>Aalten</t>
  </si>
  <si>
    <t>Achtkarspelen</t>
  </si>
  <si>
    <t>Alblasserdam</t>
  </si>
  <si>
    <t>Albrandswaard</t>
  </si>
  <si>
    <t>Alkmaar</t>
  </si>
  <si>
    <t>Almelo</t>
  </si>
  <si>
    <t>Almere</t>
  </si>
  <si>
    <t>Alphen aan den Rijn</t>
  </si>
  <si>
    <t>Alphen-Chaam</t>
  </si>
  <si>
    <t>Altena</t>
  </si>
  <si>
    <t>Ameland</t>
  </si>
  <si>
    <t>Amersfoort</t>
  </si>
  <si>
    <t>Amstelveen</t>
  </si>
  <si>
    <t>Amsterdam</t>
  </si>
  <si>
    <t>Apeldoorn</t>
  </si>
  <si>
    <t>Arnhem</t>
  </si>
  <si>
    <t>Assen</t>
  </si>
  <si>
    <t>Asten</t>
  </si>
  <si>
    <t>Baarle-Nassau</t>
  </si>
  <si>
    <t>Baarn</t>
  </si>
  <si>
    <t>Barendrecht</t>
  </si>
  <si>
    <t>Barneveld</t>
  </si>
  <si>
    <t>Beekdaelen</t>
  </si>
  <si>
    <t>Beesel</t>
  </si>
  <si>
    <t>Berg en Dal</t>
  </si>
  <si>
    <t>Bergeijk</t>
  </si>
  <si>
    <t>Bergen (L.)</t>
  </si>
  <si>
    <t>Bergen (NH.)</t>
  </si>
  <si>
    <t>Bergen op Zoom</t>
  </si>
  <si>
    <t>Berkelland</t>
  </si>
  <si>
    <t>Bernheze</t>
  </si>
  <si>
    <t>Best</t>
  </si>
  <si>
    <t>Beuningen</t>
  </si>
  <si>
    <t>Beverwijk</t>
  </si>
  <si>
    <t>Bladel</t>
  </si>
  <si>
    <t>Blaricum</t>
  </si>
  <si>
    <t>Bloemendaal</t>
  </si>
  <si>
    <t>Bodegraven-Reeuwijk</t>
  </si>
  <si>
    <t>Boekel</t>
  </si>
  <si>
    <t>Borger-Odoorn</t>
  </si>
  <si>
    <t>Borne</t>
  </si>
  <si>
    <t>Borsele</t>
  </si>
  <si>
    <t>Boxtel</t>
  </si>
  <si>
    <t>Breda</t>
  </si>
  <si>
    <t>Bronckhorst</t>
  </si>
  <si>
    <t>Brummen</t>
  </si>
  <si>
    <t>Brunssum</t>
  </si>
  <si>
    <t>Bunnik</t>
  </si>
  <si>
    <t>Bunschoten</t>
  </si>
  <si>
    <t>Buren</t>
  </si>
  <si>
    <t>Capelle aan den IJssel</t>
  </si>
  <si>
    <t>Castricum</t>
  </si>
  <si>
    <t>Coevorden</t>
  </si>
  <si>
    <t>Cranendonck</t>
  </si>
  <si>
    <t>Culemborg</t>
  </si>
  <si>
    <t>Dalfsen</t>
  </si>
  <si>
    <t>Dantumadiel</t>
  </si>
  <si>
    <t>De Bilt</t>
  </si>
  <si>
    <t>De Fryske Marren</t>
  </si>
  <si>
    <t>De Ronde Venen</t>
  </si>
  <si>
    <t>De Wolden</t>
  </si>
  <si>
    <t>Delft</t>
  </si>
  <si>
    <t>Den Helder</t>
  </si>
  <si>
    <t>Deurne</t>
  </si>
  <si>
    <t>Deventer</t>
  </si>
  <si>
    <t>Diemen</t>
  </si>
  <si>
    <t>Dinkelland</t>
  </si>
  <si>
    <t>Doesburg</t>
  </si>
  <si>
    <t>Doetinchem</t>
  </si>
  <si>
    <t>Dongen</t>
  </si>
  <si>
    <t>Dordrecht</t>
  </si>
  <si>
    <t>Drechterland</t>
  </si>
  <si>
    <t>Drimmelen</t>
  </si>
  <si>
    <t>Dronten</t>
  </si>
  <si>
    <t>Druten</t>
  </si>
  <si>
    <t>Duiven</t>
  </si>
  <si>
    <t>Echt-Susteren</t>
  </si>
  <si>
    <t>Edam-Volendam</t>
  </si>
  <si>
    <t>Ede</t>
  </si>
  <si>
    <t>Eemnes</t>
  </si>
  <si>
    <t>Eersel</t>
  </si>
  <si>
    <t>Eijsden-Margraten</t>
  </si>
  <si>
    <t>Eindhoven</t>
  </si>
  <si>
    <t>Elburg</t>
  </si>
  <si>
    <t>Emmen</t>
  </si>
  <si>
    <t>Enkhuizen</t>
  </si>
  <si>
    <t>Enschede</t>
  </si>
  <si>
    <t>Epe</t>
  </si>
  <si>
    <t>Ermelo</t>
  </si>
  <si>
    <t>Etten-Leur</t>
  </si>
  <si>
    <t>Geertruidenberg</t>
  </si>
  <si>
    <t>Geldrop-Mierlo</t>
  </si>
  <si>
    <t>Gemert-Bakel</t>
  </si>
  <si>
    <t>Gennep</t>
  </si>
  <si>
    <t>Gilze en Rijen</t>
  </si>
  <si>
    <t>Goeree-Overflakkee</t>
  </si>
  <si>
    <t>Goes</t>
  </si>
  <si>
    <t>Goirle</t>
  </si>
  <si>
    <t>Gooise Meren</t>
  </si>
  <si>
    <t>Gorinchem</t>
  </si>
  <si>
    <t>Gouda</t>
  </si>
  <si>
    <t>Groningen</t>
  </si>
  <si>
    <t>Gulpen-Wittem</t>
  </si>
  <si>
    <t>Haaksbergen</t>
  </si>
  <si>
    <t>Haarlem</t>
  </si>
  <si>
    <t>Haarlemmermeer</t>
  </si>
  <si>
    <t>Halderberge</t>
  </si>
  <si>
    <t>Hardenberg</t>
  </si>
  <si>
    <t>Harderwijk</t>
  </si>
  <si>
    <t>Hardinxveld-Giessendam</t>
  </si>
  <si>
    <t>Harlingen</t>
  </si>
  <si>
    <t>Hattem</t>
  </si>
  <si>
    <t>Heemskerk</t>
  </si>
  <si>
    <t>Heemstede</t>
  </si>
  <si>
    <t>Heerde</t>
  </si>
  <si>
    <t>Heerenveen</t>
  </si>
  <si>
    <t>Heerlen</t>
  </si>
  <si>
    <t>Heeze-Leende</t>
  </si>
  <si>
    <t>Heiloo</t>
  </si>
  <si>
    <t>Hellendoorn</t>
  </si>
  <si>
    <t>Helmond</t>
  </si>
  <si>
    <t>Hendrik-Ido-Ambacht</t>
  </si>
  <si>
    <t>Het Hogeland</t>
  </si>
  <si>
    <t>Heumen</t>
  </si>
  <si>
    <t>Heusden</t>
  </si>
  <si>
    <t>Hillegom</t>
  </si>
  <si>
    <t>Hilvarenbeek</t>
  </si>
  <si>
    <t>Hilversum</t>
  </si>
  <si>
    <t>Hoeksche Waard</t>
  </si>
  <si>
    <t>Hof van Twente</t>
  </si>
  <si>
    <t>Hollands Kroon</t>
  </si>
  <si>
    <t>Hoogeveen</t>
  </si>
  <si>
    <t>Hoorn</t>
  </si>
  <si>
    <t>Horst aan de Maas</t>
  </si>
  <si>
    <t>Houten</t>
  </si>
  <si>
    <t>Huizen</t>
  </si>
  <si>
    <t>Hulst</t>
  </si>
  <si>
    <t>IJsselstein</t>
  </si>
  <si>
    <t>Kaag en Braassem</t>
  </si>
  <si>
    <t>Kampen</t>
  </si>
  <si>
    <t>Kapelle</t>
  </si>
  <si>
    <t>Katwijk</t>
  </si>
  <si>
    <t>Kerkrade</t>
  </si>
  <si>
    <t>Koggenland</t>
  </si>
  <si>
    <t>Krimpen aan den IJssel</t>
  </si>
  <si>
    <t>Krimpenerwaard</t>
  </si>
  <si>
    <t>Laarbeek</t>
  </si>
  <si>
    <t>Landgraaf</t>
  </si>
  <si>
    <t>Landsmeer</t>
  </si>
  <si>
    <t>Lansingerland</t>
  </si>
  <si>
    <t>Leeuwarden</t>
  </si>
  <si>
    <t>Leiden</t>
  </si>
  <si>
    <t>Leiderdorp</t>
  </si>
  <si>
    <t>Leidschendam-Voorburg</t>
  </si>
  <si>
    <t>Lelystad</t>
  </si>
  <si>
    <t>Leudal</t>
  </si>
  <si>
    <t>Leusden</t>
  </si>
  <si>
    <t>Lingewaard</t>
  </si>
  <si>
    <t>Lisse</t>
  </si>
  <si>
    <t>Lochem</t>
  </si>
  <si>
    <t>Loon op Zand</t>
  </si>
  <si>
    <t>Lopik</t>
  </si>
  <si>
    <t>Losser</t>
  </si>
  <si>
    <t>Maasdriel</t>
  </si>
  <si>
    <t>Maasgouw</t>
  </si>
  <si>
    <t>Maassluis</t>
  </si>
  <si>
    <t>Maastricht</t>
  </si>
  <si>
    <t>Medemblik</t>
  </si>
  <si>
    <t>Meerssen</t>
  </si>
  <si>
    <t>Meierijstad</t>
  </si>
  <si>
    <t>Meppel</t>
  </si>
  <si>
    <t>Midden-Delfland</t>
  </si>
  <si>
    <t>Midden-Drenthe</t>
  </si>
  <si>
    <t>Midden-Groningen</t>
  </si>
  <si>
    <t>Moerdijk</t>
  </si>
  <si>
    <t>Molenlanden</t>
  </si>
  <si>
    <t>Montferland</t>
  </si>
  <si>
    <t>Montfoort</t>
  </si>
  <si>
    <t>Mook en Middelaar</t>
  </si>
  <si>
    <t>Neder-Betuwe</t>
  </si>
  <si>
    <t>Nederweert</t>
  </si>
  <si>
    <t>Nieuwegein</t>
  </si>
  <si>
    <t>Nieuwkoop</t>
  </si>
  <si>
    <t>Nijkerk</t>
  </si>
  <si>
    <t>Nijmegen</t>
  </si>
  <si>
    <t>Nissewaard</t>
  </si>
  <si>
    <t>Noardeast-Fryslân</t>
  </si>
  <si>
    <t>Noord-Beveland</t>
  </si>
  <si>
    <t>Noordenveld</t>
  </si>
  <si>
    <t>Noordoostpolder</t>
  </si>
  <si>
    <t>Noordwijk</t>
  </si>
  <si>
    <t>Nuenen, Gerwen en Nederwetten</t>
  </si>
  <si>
    <t>Nunspeet</t>
  </si>
  <si>
    <t>Oegstgeest</t>
  </si>
  <si>
    <t>Oirschot</t>
  </si>
  <si>
    <t>Oisterwijk</t>
  </si>
  <si>
    <t>Oldambt</t>
  </si>
  <si>
    <t>Oldebroek</t>
  </si>
  <si>
    <t>Oldenzaal</t>
  </si>
  <si>
    <t>Olst-Wijhe</t>
  </si>
  <si>
    <t>Ommen</t>
  </si>
  <si>
    <t>Oost Gelre</t>
  </si>
  <si>
    <t>Oosterhout</t>
  </si>
  <si>
    <t>Ooststellingwerf</t>
  </si>
  <si>
    <t>Oostzaan</t>
  </si>
  <si>
    <t>Opmeer</t>
  </si>
  <si>
    <t>Opsterland</t>
  </si>
  <si>
    <t>Oss</t>
  </si>
  <si>
    <t>Oude IJsselstreek</t>
  </si>
  <si>
    <t>Ouder-Amstel</t>
  </si>
  <si>
    <t>Oudewater</t>
  </si>
  <si>
    <t>Overbetuwe</t>
  </si>
  <si>
    <t>Papendrecht</t>
  </si>
  <si>
    <t>Peel en Maas</t>
  </si>
  <si>
    <t>Pekela</t>
  </si>
  <si>
    <t>Pijnacker-Nootdorp</t>
  </si>
  <si>
    <t>Purmerend</t>
  </si>
  <si>
    <t>Putten</t>
  </si>
  <si>
    <t>Raalte</t>
  </si>
  <si>
    <t>Reimerswaal</t>
  </si>
  <si>
    <t>Renkum</t>
  </si>
  <si>
    <t>Renswoude</t>
  </si>
  <si>
    <t>Reusel-De Mierden</t>
  </si>
  <si>
    <t>Rheden</t>
  </si>
  <si>
    <t>Rhenen</t>
  </si>
  <si>
    <t>Ridderkerk</t>
  </si>
  <si>
    <t>Rijssen-Holten</t>
  </si>
  <si>
    <t>Roerdalen</t>
  </si>
  <si>
    <t>Roermond</t>
  </si>
  <si>
    <t>Roosendaal</t>
  </si>
  <si>
    <t>Rotterdam</t>
  </si>
  <si>
    <t>Rozendaal</t>
  </si>
  <si>
    <t>Rucphen</t>
  </si>
  <si>
    <t>Schagen</t>
  </si>
  <si>
    <t>Scherpenzeel</t>
  </si>
  <si>
    <t>Schiedam</t>
  </si>
  <si>
    <t>Schiermonnikoog</t>
  </si>
  <si>
    <t>Schouwen-Duiveland</t>
  </si>
  <si>
    <t>Simpelveld</t>
  </si>
  <si>
    <t>Sint-Michielsgestel</t>
  </si>
  <si>
    <t>Sittard-Geleen</t>
  </si>
  <si>
    <t>Sliedrecht</t>
  </si>
  <si>
    <t>Sluis</t>
  </si>
  <si>
    <t>Smallingerland</t>
  </si>
  <si>
    <t>Soest</t>
  </si>
  <si>
    <t>Someren</t>
  </si>
  <si>
    <t>Son en Breugel</t>
  </si>
  <si>
    <t>Stadskanaal</t>
  </si>
  <si>
    <t>Staphorst</t>
  </si>
  <si>
    <t>Stede Broec</t>
  </si>
  <si>
    <t>Steenbergen</t>
  </si>
  <si>
    <t>Steenwijkerland</t>
  </si>
  <si>
    <t>Stichtse Vecht</t>
  </si>
  <si>
    <t>Súdwest-Fryslân</t>
  </si>
  <si>
    <t>Terneuzen</t>
  </si>
  <si>
    <t>Terschelling</t>
  </si>
  <si>
    <t>Texel</t>
  </si>
  <si>
    <t>Teylingen</t>
  </si>
  <si>
    <t>Tholen</t>
  </si>
  <si>
    <t>Tiel</t>
  </si>
  <si>
    <t>Tilburg</t>
  </si>
  <si>
    <t>Tubbergen</t>
  </si>
  <si>
    <t>Twenterand</t>
  </si>
  <si>
    <t>Tynaarlo</t>
  </si>
  <si>
    <t>Tytsjerksteradiel</t>
  </si>
  <si>
    <t>Uitgeest</t>
  </si>
  <si>
    <t>Uithoorn</t>
  </si>
  <si>
    <t>Urk</t>
  </si>
  <si>
    <t>Utrecht</t>
  </si>
  <si>
    <t>Utrechtse Heuvelrug</t>
  </si>
  <si>
    <t>Vaals</t>
  </si>
  <si>
    <t>Valkenburg aan de Geul</t>
  </si>
  <si>
    <t>Valkenswaard</t>
  </si>
  <si>
    <t>Veendam</t>
  </si>
  <si>
    <t>Veenendaal</t>
  </si>
  <si>
    <t>Veere</t>
  </si>
  <si>
    <t>Veldhoven</t>
  </si>
  <si>
    <t>Velsen</t>
  </si>
  <si>
    <t>Venlo</t>
  </si>
  <si>
    <t>Venray</t>
  </si>
  <si>
    <t>Vijfheerenlanden</t>
  </si>
  <si>
    <t>Vlaardingen</t>
  </si>
  <si>
    <t>Vlieland</t>
  </si>
  <si>
    <t>Vlissingen</t>
  </si>
  <si>
    <t>Voerendaal</t>
  </si>
  <si>
    <t>Voorschoten</t>
  </si>
  <si>
    <t>Voorst</t>
  </si>
  <si>
    <t>Vught</t>
  </si>
  <si>
    <t>Waadhoeke</t>
  </si>
  <si>
    <t>Waalre</t>
  </si>
  <si>
    <t>Waalwijk</t>
  </si>
  <si>
    <t>Waddinxveen</t>
  </si>
  <si>
    <t>Wageningen</t>
  </si>
  <si>
    <t>Wassenaar</t>
  </si>
  <si>
    <t>Waterland</t>
  </si>
  <si>
    <t>Weert</t>
  </si>
  <si>
    <t>West Betuwe</t>
  </si>
  <si>
    <t>West Maas en Waal</t>
  </si>
  <si>
    <t>Westerkwartier</t>
  </si>
  <si>
    <t>Westerveld</t>
  </si>
  <si>
    <t>Westervoort</t>
  </si>
  <si>
    <t>Westerwolde</t>
  </si>
  <si>
    <t>Westland</t>
  </si>
  <si>
    <t>Weststellingwerf</t>
  </si>
  <si>
    <t>Wierden</t>
  </si>
  <si>
    <t>Wijchen</t>
  </si>
  <si>
    <t>Wijdemeren</t>
  </si>
  <si>
    <t>Wijk bij Duurstede</t>
  </si>
  <si>
    <t>Winterswijk</t>
  </si>
  <si>
    <t>Woensdrecht</t>
  </si>
  <si>
    <t>Woerden</t>
  </si>
  <si>
    <t>Wormerland</t>
  </si>
  <si>
    <t>Woudenberg</t>
  </si>
  <si>
    <t>Zaanstad</t>
  </si>
  <si>
    <t>Zaltbommel</t>
  </si>
  <si>
    <t>Zandvoort</t>
  </si>
  <si>
    <t>Zeewolde</t>
  </si>
  <si>
    <t>Zeist</t>
  </si>
  <si>
    <t>Zevenaar</t>
  </si>
  <si>
    <t>Zoetermeer</t>
  </si>
  <si>
    <t>Zoeterwoude</t>
  </si>
  <si>
    <t>Zuidplas</t>
  </si>
  <si>
    <t>Zundert</t>
  </si>
  <si>
    <t>Zutphen</t>
  </si>
  <si>
    <t>Zwartewaterland</t>
  </si>
  <si>
    <t>Zwijndrecht</t>
  </si>
  <si>
    <t>Zwolle</t>
  </si>
  <si>
    <t>Bron: CBS</t>
  </si>
  <si>
    <t>Gegevens uit de AMvB</t>
  </si>
  <si>
    <t>Artikel 4: Criteria hoogte specifieke uitkering</t>
  </si>
  <si>
    <t>H</t>
  </si>
  <si>
    <t>de helft van de achterstandsscore in die gemeente zoals door het Centraal bureau voor de statistiek is vastgesteld op basis van de onderwijsscores op de teldatum twee jaar voorafgaand aan het betreffende kalenderjaar</t>
  </si>
  <si>
    <t>I</t>
  </si>
  <si>
    <t>de helft van de achterstandsscore in die gemeente zoals door het Centraal bureau voor de statistiek is vastgesteld op basis van de onderwijsscores op de teldatum drie jaar voorafgaand aan het betreffende kalenderjaar</t>
  </si>
  <si>
    <t>J</t>
  </si>
  <si>
    <t>het voor het betreffende kalenderjaar in het kader van de Rijksbegroting beschikbare bedrag voor het doen van de uitkering, bedoeld in artikel 168a WPO, verminderd met het bedrag dat nodig is voor de aanvullingen op de uitkering, bedoeld in het tweede lid</t>
  </si>
  <si>
    <t>K</t>
  </si>
  <si>
    <t xml:space="preserve">de helft van de som van de achterstandsscores van alle gemeenten gezamenlijk zoals door het Centraal bureau voor de statistiek is vastgesteld op basis van de  onderwijsscores op de teldata twee jaar en drie jaar voorafgaand aan het betreffende  kalenderjaar
</t>
  </si>
  <si>
    <t xml:space="preserve">J = </t>
  </si>
  <si>
    <t>K =</t>
  </si>
  <si>
    <t>Beschikkingsbedrag</t>
  </si>
  <si>
    <t>Benodigd voor minimumbudget:</t>
  </si>
  <si>
    <t>Prijs:</t>
  </si>
  <si>
    <t>Beschikbare begrotingsbedrag:</t>
  </si>
  <si>
    <t>Bedrag zonder minimum</t>
  </si>
  <si>
    <t>Benodigd voor minimum</t>
  </si>
  <si>
    <t>Verschil abs</t>
  </si>
  <si>
    <t>Verschil %</t>
  </si>
  <si>
    <t>NB: Er kunnen geen rechten aan de genoemde bedragen in dit bestand worden ontleend. De beschikkingen worden naar verwachting in september door DUO verstuurd.</t>
  </si>
  <si>
    <t>Aantal gemeenten positief</t>
  </si>
  <si>
    <t>Aantal gemeenten negatief</t>
  </si>
  <si>
    <t>&gt;25%</t>
  </si>
  <si>
    <t>&lt;10%</t>
  </si>
  <si>
    <t>&gt;-10%</t>
  </si>
  <si>
    <t>&lt;-25%</t>
  </si>
  <si>
    <t>10%-25%</t>
  </si>
  <si>
    <t>(-)10% tot -25%</t>
  </si>
  <si>
    <t>Aantal gemeenten gelijk</t>
  </si>
  <si>
    <t>Eemsdelta</t>
  </si>
  <si>
    <t>Dijk en Waard</t>
  </si>
  <si>
    <t>Land van Cuijk</t>
  </si>
  <si>
    <t>Maashorst</t>
  </si>
  <si>
    <t>GEMBEK</t>
  </si>
  <si>
    <t>achterstandscore_T3</t>
  </si>
  <si>
    <t>E_T3</t>
  </si>
  <si>
    <t>achterstandscore_T2</t>
  </si>
  <si>
    <t>E_T2</t>
  </si>
  <si>
    <t>achterstandscore_mean</t>
  </si>
  <si>
    <t>Voorne aan Zee</t>
  </si>
  <si>
    <t>achterstandscore_T1</t>
  </si>
  <si>
    <t>E_T1</t>
  </si>
  <si>
    <t xml:space="preserve">som </t>
  </si>
  <si>
    <t>Definitief 2023</t>
  </si>
  <si>
    <t>Beek (L.)</t>
  </si>
  <si>
    <t>Hengelo (O.)</t>
  </si>
  <si>
    <t>Laren (NH.)</t>
  </si>
  <si>
    <t>Middelburg (Z.)</t>
  </si>
  <si>
    <t>Rijswijk (ZH.)</t>
  </si>
  <si>
    <t>Stein (L.)</t>
  </si>
  <si>
    <t>Voorlopig 2024</t>
  </si>
  <si>
    <t>Definitief 2024</t>
  </si>
  <si>
    <t>Bedrag (definitief) 2024</t>
  </si>
  <si>
    <t>Bedrag (voorlopig) 2025</t>
  </si>
  <si>
    <t xml:space="preserve">Onderstaande tabel bevat de definitieve bedragen 2024 en voorlopige bedragen 2025 voor het gemeentelijk onderwijs achterstandenbeleid. De bedragen zijn afgerond en zijn indicatief. </t>
  </si>
  <si>
    <t>Gemeente 2024</t>
  </si>
  <si>
    <t>Achterstandsscores definitieve indeling 2024</t>
  </si>
  <si>
    <t>Achterstandsscores voorlopig indeling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</si>
</sst>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 ###\ ##0.00"/>
    <numFmt numFmtId="165" formatCode="&quot;€&quot;\ #,##0"/>
    <numFmt numFmtId="166" formatCode="&quot;€&quot;\ #,##0.00"/>
    <numFmt numFmtId="167" formatCode="########\ ###\ ##0.00"/>
    <numFmt numFmtId="168" formatCode="#\ ###\ ###"/>
    <numFmt numFmtId="169" formatCode="#\ ###\ ##0.000"/>
  </numFmts>
  <fonts count="19" x14ac:knownFonts="1">
    <font>
      <sz val="10"/>
      <name val="Arial"/>
    </font>
    <font>
      <sz val="11"/>
      <color theme="1"/>
      <name val="Calibri"/>
      <family val="2"/>
      <scheme val="minor"/>
    </font>
    <font>
      <sz val="10"/>
      <name val="Arial"/>
      <family val="2"/>
    </font>
    <font>
      <sz val="8"/>
      <name val="Arial"/>
      <family val="2"/>
    </font>
    <font>
      <sz val="11"/>
      <color indexed="8"/>
      <name val="Calibri"/>
      <family val="2"/>
      <scheme val="minor"/>
    </font>
    <font>
      <b/>
      <sz val="8"/>
      <name val="Arial"/>
      <family val="2"/>
    </font>
    <font>
      <vertAlign val="superscript"/>
      <sz val="8"/>
      <name val="Arial"/>
      <family val="2"/>
    </font>
    <font>
      <b/>
      <sz val="8"/>
      <color rgb="FF000000"/>
      <name val="Arial"/>
      <family val="2"/>
    </font>
    <font>
      <sz val="8"/>
      <color rgb="FF000000"/>
      <name val="Arial"/>
      <family val="2"/>
    </font>
    <font>
      <sz val="10"/>
      <name val="Arial"/>
      <family val="2"/>
    </font>
    <font>
      <b/>
      <u/>
      <sz val="8.5"/>
      <color theme="1"/>
      <name val="Verdana"/>
      <family val="2"/>
    </font>
    <font>
      <u/>
      <sz val="8.5"/>
      <color theme="1"/>
      <name val="Verdana"/>
      <family val="2"/>
    </font>
    <font>
      <sz val="10"/>
      <color indexed="8"/>
      <name val="Arial"/>
      <family val="2"/>
    </font>
    <font>
      <sz val="8.5"/>
      <color theme="1"/>
      <name val="Verdana"/>
      <family val="2"/>
    </font>
    <font>
      <b/>
      <sz val="8.5"/>
      <color theme="1"/>
      <name val="Verdana"/>
      <family val="2"/>
    </font>
    <font>
      <b/>
      <sz val="11"/>
      <color theme="1"/>
      <name val="Calibri"/>
      <family val="2"/>
      <scheme val="minor"/>
    </font>
    <font>
      <sz val="11"/>
      <name val="Calibri"/>
      <family val="2"/>
      <scheme val="minor"/>
    </font>
    <font>
      <sz val="8"/>
      <color rgb="FF000000"/>
      <name val="Arial"/>
      <family val="2"/>
    </font>
    <font>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right/>
      <top/>
      <bottom style="thin">
        <color rgb="FF000000"/>
      </bottom>
      <diagonal/>
    </border>
    <border>
      <left/>
      <right/>
      <top style="thin">
        <color rgb="FF000000"/>
      </top>
      <bottom/>
      <diagonal/>
    </border>
    <border>
      <left/>
      <right/>
      <top style="thin">
        <color indexed="64"/>
      </top>
      <bottom style="thin">
        <color indexed="64"/>
      </bottom>
      <diagonal/>
    </border>
    <border>
      <left/>
      <right/>
      <top style="thin">
        <color rgb="FF000000"/>
      </top>
      <bottom style="thin">
        <color rgb="FF000000"/>
      </bottom>
      <diagonal/>
    </border>
    <border>
      <left/>
      <right/>
      <top/>
      <bottom style="thin">
        <color indexed="64"/>
      </bottom>
      <diagonal/>
    </border>
  </borders>
  <cellStyleXfs count="8">
    <xf numFmtId="0" fontId="0" fillId="0" borderId="0"/>
    <xf numFmtId="0" fontId="1" fillId="0" borderId="0"/>
    <xf numFmtId="9" fontId="1" fillId="0" borderId="0" applyFont="0" applyFill="0" applyBorder="0" applyAlignment="0" applyProtection="0"/>
    <xf numFmtId="0" fontId="4" fillId="0" borderId="0"/>
    <xf numFmtId="0" fontId="2" fillId="0" borderId="0"/>
    <xf numFmtId="9" fontId="9" fillId="0" borderId="0" applyFont="0" applyFill="0" applyBorder="0" applyAlignment="0" applyProtection="0"/>
    <xf numFmtId="0" fontId="5" fillId="0" borderId="0"/>
    <xf numFmtId="0" fontId="12" fillId="0" borderId="0"/>
  </cellStyleXfs>
  <cellXfs count="65">
    <xf numFmtId="0" fontId="0" fillId="0" borderId="0" xfId="0"/>
    <xf numFmtId="0" fontId="3" fillId="2" borderId="0" xfId="0" applyFont="1" applyFill="1"/>
    <xf numFmtId="0" fontId="6" fillId="2" borderId="0" xfId="0" applyFont="1" applyFill="1" applyAlignment="1">
      <alignment horizontal="left" vertical="top"/>
    </xf>
    <xf numFmtId="0" fontId="2" fillId="0" borderId="0" xfId="0" applyFont="1"/>
    <xf numFmtId="0" fontId="7" fillId="0" borderId="1" xfId="0" applyFont="1" applyBorder="1" applyAlignment="1">
      <alignment horizontal="left"/>
    </xf>
    <xf numFmtId="0" fontId="8" fillId="0" borderId="2" xfId="0" applyFont="1" applyBorder="1" applyAlignment="1">
      <alignment horizontal="left"/>
    </xf>
    <xf numFmtId="0" fontId="10" fillId="0" borderId="0" xfId="0" applyFont="1"/>
    <xf numFmtId="0" fontId="11" fillId="0" borderId="0" xfId="0" applyFont="1"/>
    <xf numFmtId="165" fontId="0" fillId="0" borderId="0" xfId="0" applyNumberFormat="1" applyAlignment="1">
      <alignment horizontal="center"/>
    </xf>
    <xf numFmtId="4" fontId="0" fillId="0" borderId="0" xfId="0" applyNumberFormat="1" applyAlignment="1">
      <alignment horizontal="center"/>
    </xf>
    <xf numFmtId="0" fontId="7" fillId="0" borderId="0" xfId="0" applyFont="1" applyBorder="1" applyAlignment="1">
      <alignment horizontal="left"/>
    </xf>
    <xf numFmtId="0" fontId="8" fillId="0" borderId="0" xfId="0" applyFont="1" applyBorder="1" applyAlignment="1">
      <alignment horizontal="left"/>
    </xf>
    <xf numFmtId="164" fontId="8" fillId="0" borderId="0" xfId="0" applyNumberFormat="1" applyFont="1" applyAlignment="1">
      <alignment horizontal="center"/>
    </xf>
    <xf numFmtId="166" fontId="8" fillId="0" borderId="0" xfId="0" applyNumberFormat="1" applyFont="1" applyAlignment="1">
      <alignment horizontal="center"/>
    </xf>
    <xf numFmtId="166" fontId="3" fillId="2" borderId="0" xfId="0" applyNumberFormat="1" applyFont="1" applyFill="1"/>
    <xf numFmtId="166" fontId="0" fillId="3" borderId="0" xfId="0" applyNumberFormat="1" applyFill="1" applyAlignment="1">
      <alignment horizontal="center"/>
    </xf>
    <xf numFmtId="167" fontId="8" fillId="0" borderId="0" xfId="0" applyNumberFormat="1" applyFont="1" applyAlignment="1">
      <alignment horizontal="center"/>
    </xf>
    <xf numFmtId="165" fontId="3" fillId="2" borderId="0" xfId="0" applyNumberFormat="1" applyFont="1" applyFill="1"/>
    <xf numFmtId="0" fontId="3" fillId="2" borderId="0" xfId="0" applyFont="1" applyFill="1" applyAlignment="1">
      <alignment horizontal="center"/>
    </xf>
    <xf numFmtId="9" fontId="3" fillId="2" borderId="0" xfId="5" applyFont="1" applyFill="1" applyAlignment="1">
      <alignment horizontal="center"/>
    </xf>
    <xf numFmtId="166" fontId="0" fillId="0" borderId="3" xfId="0" applyNumberFormat="1" applyFill="1" applyBorder="1" applyAlignment="1">
      <alignment horizontal="center"/>
    </xf>
    <xf numFmtId="0" fontId="1" fillId="0" borderId="0" xfId="1"/>
    <xf numFmtId="3" fontId="1" fillId="0" borderId="0" xfId="1" applyNumberFormat="1" applyAlignment="1">
      <alignment horizontal="center"/>
    </xf>
    <xf numFmtId="0" fontId="3" fillId="2" borderId="3" xfId="0" applyFont="1" applyFill="1" applyBorder="1" applyAlignment="1">
      <alignment horizontal="center"/>
    </xf>
    <xf numFmtId="0" fontId="8" fillId="0" borderId="1" xfId="0" applyFont="1" applyFill="1" applyBorder="1" applyAlignment="1">
      <alignment horizontal="left"/>
    </xf>
    <xf numFmtId="0" fontId="8" fillId="0" borderId="1" xfId="0" applyFont="1" applyFill="1" applyBorder="1" applyAlignment="1">
      <alignment horizontal="center"/>
    </xf>
    <xf numFmtId="0" fontId="8" fillId="0" borderId="3" xfId="0" applyFont="1" applyFill="1" applyBorder="1" applyAlignment="1">
      <alignment horizontal="center"/>
    </xf>
    <xf numFmtId="0" fontId="3" fillId="0" borderId="0" xfId="0" applyFont="1" applyFill="1"/>
    <xf numFmtId="167" fontId="8" fillId="0" borderId="0" xfId="0" applyNumberFormat="1" applyFont="1" applyFill="1" applyAlignment="1">
      <alignment horizontal="center"/>
    </xf>
    <xf numFmtId="0" fontId="3" fillId="0" borderId="3" xfId="0" applyFont="1" applyFill="1" applyBorder="1"/>
    <xf numFmtId="0" fontId="0" fillId="0" borderId="0" xfId="0" applyFill="1"/>
    <xf numFmtId="0" fontId="2" fillId="0" borderId="3" xfId="0" applyFont="1" applyFill="1" applyBorder="1" applyAlignment="1">
      <alignment horizontal="center"/>
    </xf>
    <xf numFmtId="0" fontId="8" fillId="0" borderId="0" xfId="0" applyFont="1" applyFill="1" applyBorder="1" applyAlignment="1">
      <alignment horizontal="left"/>
    </xf>
    <xf numFmtId="166" fontId="0" fillId="0" borderId="5" xfId="0" applyNumberFormat="1" applyFill="1" applyBorder="1" applyAlignment="1">
      <alignment horizontal="center"/>
    </xf>
    <xf numFmtId="0" fontId="7" fillId="0" borderId="5" xfId="0" applyFont="1" applyBorder="1" applyAlignment="1">
      <alignment horizontal="left"/>
    </xf>
    <xf numFmtId="165" fontId="0" fillId="0" borderId="5" xfId="0" applyNumberFormat="1" applyBorder="1" applyAlignment="1">
      <alignment horizontal="center"/>
    </xf>
    <xf numFmtId="0" fontId="0" fillId="0" borderId="5" xfId="0" applyBorder="1"/>
    <xf numFmtId="0" fontId="14" fillId="0" borderId="3" xfId="1" applyFont="1" applyBorder="1"/>
    <xf numFmtId="0" fontId="14" fillId="0" borderId="3" xfId="1" quotePrefix="1" applyFont="1" applyBorder="1" applyAlignment="1">
      <alignment horizontal="center"/>
    </xf>
    <xf numFmtId="0" fontId="15" fillId="0" borderId="0" xfId="0" applyFont="1" applyAlignment="1">
      <alignment horizontal="center"/>
    </xf>
    <xf numFmtId="3" fontId="0" fillId="0" borderId="0" xfId="0" applyNumberFormat="1"/>
    <xf numFmtId="9" fontId="3" fillId="2" borderId="0" xfId="5" applyFont="1" applyFill="1"/>
    <xf numFmtId="0" fontId="15" fillId="0" borderId="0" xfId="1" applyFont="1" applyAlignment="1">
      <alignment horizontal="center"/>
    </xf>
    <xf numFmtId="164" fontId="8" fillId="0" borderId="0" xfId="0" applyNumberFormat="1" applyFont="1" applyFill="1" applyAlignment="1">
      <alignment horizontal="center"/>
    </xf>
    <xf numFmtId="166" fontId="8" fillId="0" borderId="0" xfId="0" applyNumberFormat="1" applyFont="1" applyFill="1" applyAlignment="1">
      <alignment horizontal="center"/>
    </xf>
    <xf numFmtId="9" fontId="3" fillId="0" borderId="0" xfId="5" applyFont="1" applyFill="1" applyAlignment="1">
      <alignment horizontal="center"/>
    </xf>
    <xf numFmtId="9" fontId="3" fillId="0" borderId="0" xfId="5" applyFont="1" applyFill="1"/>
    <xf numFmtId="167" fontId="3" fillId="2" borderId="0" xfId="0" applyNumberFormat="1" applyFont="1" applyFill="1"/>
    <xf numFmtId="2" fontId="3" fillId="2" borderId="0" xfId="0" applyNumberFormat="1" applyFont="1" applyFill="1"/>
    <xf numFmtId="0" fontId="2" fillId="0" borderId="0" xfId="0" applyFont="1" applyFill="1" applyBorder="1" applyAlignment="1">
      <alignment horizontal="center"/>
    </xf>
    <xf numFmtId="9" fontId="3" fillId="2" borderId="0" xfId="5" applyFont="1" applyFill="1" applyBorder="1"/>
    <xf numFmtId="166" fontId="3" fillId="2" borderId="0" xfId="0" applyNumberFormat="1" applyFont="1" applyFill="1" applyBorder="1"/>
    <xf numFmtId="0" fontId="3" fillId="0" borderId="3" xfId="0" applyFont="1" applyFill="1" applyBorder="1" applyAlignment="1">
      <alignment horizontal="center"/>
    </xf>
    <xf numFmtId="0" fontId="16" fillId="0" borderId="0" xfId="0" applyFont="1"/>
    <xf numFmtId="49" fontId="17" fillId="0" borderId="0" xfId="0" applyNumberFormat="1" applyFont="1" applyAlignment="1">
      <alignment horizontal="right"/>
    </xf>
    <xf numFmtId="164" fontId="17" fillId="0" borderId="0" xfId="0" applyNumberFormat="1" applyFont="1" applyAlignment="1">
      <alignment horizontal="right"/>
    </xf>
    <xf numFmtId="168" fontId="17" fillId="0" borderId="0" xfId="0" applyNumberFormat="1" applyFont="1" applyAlignment="1">
      <alignment horizontal="right"/>
    </xf>
    <xf numFmtId="169" fontId="17" fillId="0" borderId="0" xfId="0" applyNumberFormat="1" applyFont="1" applyAlignment="1">
      <alignment horizontal="right"/>
    </xf>
    <xf numFmtId="166" fontId="3" fillId="0" borderId="0" xfId="0" applyNumberFormat="1" applyFont="1" applyFill="1" applyBorder="1"/>
    <xf numFmtId="167" fontId="0" fillId="0" borderId="5" xfId="0" applyNumberFormat="1" applyBorder="1"/>
    <xf numFmtId="0" fontId="2" fillId="2" borderId="3" xfId="0" applyFont="1" applyFill="1" applyBorder="1" applyAlignment="1">
      <alignment horizontal="center"/>
    </xf>
    <xf numFmtId="0" fontId="2" fillId="2" borderId="3" xfId="0" applyFont="1" applyFill="1" applyBorder="1"/>
    <xf numFmtId="0" fontId="13" fillId="0" borderId="0" xfId="0" quotePrefix="1" applyFont="1" applyAlignment="1">
      <alignment horizontal="left" vertical="center" wrapText="1"/>
    </xf>
    <xf numFmtId="0" fontId="1" fillId="0" borderId="0" xfId="1" applyAlignment="1">
      <alignment horizontal="left" wrapText="1"/>
    </xf>
    <xf numFmtId="0" fontId="7" fillId="0" borderId="4" xfId="0" applyFont="1" applyBorder="1" applyAlignment="1">
      <alignment horizontal="center"/>
    </xf>
  </cellXfs>
  <cellStyles count="8">
    <cellStyle name="Header" xfId="6" xr:uid="{00000000-0005-0000-0000-000000000000}"/>
    <cellStyle name="Procent" xfId="5" builtinId="5"/>
    <cellStyle name="Procent 2" xfId="2" xr:uid="{00000000-0005-0000-0000-000002000000}"/>
    <cellStyle name="Standaard" xfId="0" builtinId="0"/>
    <cellStyle name="Standaard 2" xfId="1" xr:uid="{00000000-0005-0000-0000-000004000000}"/>
    <cellStyle name="Standaard 3" xfId="3" xr:uid="{00000000-0005-0000-0000-000005000000}"/>
    <cellStyle name="Standaard 4" xfId="4" xr:uid="{00000000-0005-0000-0000-000006000000}"/>
    <cellStyle name="Standaard 5"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83820</xdr:colOff>
      <xdr:row>2</xdr:row>
      <xdr:rowOff>22860</xdr:rowOff>
    </xdr:from>
    <xdr:ext cx="4017591" cy="264560"/>
    <xdr:sp macro="" textlink="">
      <xdr:nvSpPr>
        <xdr:cNvPr id="2" name="Tekstvak 1">
          <a:extLst>
            <a:ext uri="{FF2B5EF4-FFF2-40B4-BE49-F238E27FC236}">
              <a16:creationId xmlns:a16="http://schemas.microsoft.com/office/drawing/2014/main" id="{51850E8B-BB52-4588-A967-F09D731BB624}"/>
            </a:ext>
          </a:extLst>
        </xdr:cNvPr>
        <xdr:cNvSpPr txBox="1"/>
      </xdr:nvSpPr>
      <xdr:spPr>
        <a:xfrm>
          <a:off x="7703820" y="403860"/>
          <a:ext cx="40175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nl-NL" sz="1100"/>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J:\opo\k-schijf\Team%20bekostiging\E.%20Overig\GOAB\Berekening%20GOAB%202023%20definitief%20&amp;%202024%20voorlopig.xlsx" TargetMode="External"/><Relationship Id="rId1" Type="http://schemas.openxmlformats.org/officeDocument/2006/relationships/externalLinkPath" Target="Berekening%20GOAB%202023%20definitief%20&amp;%202024%20voorlop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 goab.eu"/>
      <sheetName val="Berekening 2023 def."/>
      <sheetName val="Ascores 2023 definitief"/>
      <sheetName val="Berekening 2024 voorlopig"/>
      <sheetName val="Ascores 2024 voorlopig"/>
    </sheetNames>
    <sheetDataSet>
      <sheetData sheetId="0">
        <row r="5">
          <cell r="A5" t="str">
            <v>Aa en Hunze</v>
          </cell>
          <cell r="B5">
            <v>155807.28</v>
          </cell>
          <cell r="C5">
            <v>177632.23</v>
          </cell>
        </row>
        <row r="6">
          <cell r="A6" t="str">
            <v>Aalsmeer</v>
          </cell>
          <cell r="B6">
            <v>245249.44</v>
          </cell>
          <cell r="C6">
            <v>393394.54</v>
          </cell>
        </row>
        <row r="7">
          <cell r="A7" t="str">
            <v>Aalten</v>
          </cell>
          <cell r="B7">
            <v>328849.27</v>
          </cell>
          <cell r="C7">
            <v>376742.26</v>
          </cell>
        </row>
        <row r="8">
          <cell r="A8" t="str">
            <v>Achtkarspelen</v>
          </cell>
          <cell r="B8">
            <v>828754.33</v>
          </cell>
          <cell r="C8">
            <v>824081.88</v>
          </cell>
        </row>
        <row r="9">
          <cell r="A9" t="str">
            <v>Alblasserdam</v>
          </cell>
          <cell r="B9">
            <v>612913.35</v>
          </cell>
          <cell r="C9">
            <v>696358.44</v>
          </cell>
        </row>
        <row r="10">
          <cell r="A10" t="str">
            <v>Albrandswaard</v>
          </cell>
          <cell r="B10">
            <v>362647.68</v>
          </cell>
          <cell r="C10">
            <v>395153.09</v>
          </cell>
        </row>
        <row r="11">
          <cell r="A11" t="str">
            <v>Alkmaar</v>
          </cell>
          <cell r="B11">
            <v>3033535.91</v>
          </cell>
          <cell r="C11">
            <v>3150403.31</v>
          </cell>
        </row>
        <row r="12">
          <cell r="A12" t="str">
            <v>Almelo</v>
          </cell>
          <cell r="B12">
            <v>4039966.73</v>
          </cell>
          <cell r="C12">
            <v>4199340.37</v>
          </cell>
        </row>
        <row r="13">
          <cell r="A13" t="str">
            <v>Almere</v>
          </cell>
          <cell r="B13">
            <v>12372250.49</v>
          </cell>
          <cell r="C13">
            <v>11792998.27</v>
          </cell>
        </row>
        <row r="14">
          <cell r="A14" t="str">
            <v>Alphen aan den Rijn</v>
          </cell>
          <cell r="B14">
            <v>2802088.56</v>
          </cell>
          <cell r="C14">
            <v>2781616.57</v>
          </cell>
        </row>
        <row r="15">
          <cell r="A15" t="str">
            <v>Alphen-Chaam</v>
          </cell>
          <cell r="B15">
            <v>64000</v>
          </cell>
          <cell r="C15">
            <v>64000</v>
          </cell>
        </row>
        <row r="16">
          <cell r="A16" t="str">
            <v>Altena</v>
          </cell>
          <cell r="B16">
            <v>903028.51</v>
          </cell>
          <cell r="C16">
            <v>1014576.18</v>
          </cell>
        </row>
        <row r="17">
          <cell r="A17" t="str">
            <v>Ameland</v>
          </cell>
          <cell r="B17">
            <v>64000</v>
          </cell>
          <cell r="C17">
            <v>64000</v>
          </cell>
        </row>
        <row r="18">
          <cell r="A18" t="str">
            <v>Amersfoort</v>
          </cell>
          <cell r="B18">
            <v>4555505</v>
          </cell>
          <cell r="C18">
            <v>4683792.7300000004</v>
          </cell>
        </row>
        <row r="19">
          <cell r="A19" t="str">
            <v>Amstelveen</v>
          </cell>
          <cell r="B19">
            <v>784404.55</v>
          </cell>
          <cell r="C19">
            <v>983141.23</v>
          </cell>
        </row>
        <row r="20">
          <cell r="A20" t="str">
            <v>Amsterdam</v>
          </cell>
          <cell r="B20">
            <v>49139011.149999999</v>
          </cell>
          <cell r="C20">
            <v>45727737.869999997</v>
          </cell>
        </row>
        <row r="21">
          <cell r="A21" t="str">
            <v>Apeldoorn</v>
          </cell>
          <cell r="B21">
            <v>4297145.37</v>
          </cell>
          <cell r="C21">
            <v>4561597.05</v>
          </cell>
        </row>
        <row r="22">
          <cell r="A22" t="str">
            <v>Arnhem</v>
          </cell>
          <cell r="B22">
            <v>7473145.7599999998</v>
          </cell>
          <cell r="C22">
            <v>7406890.7699999996</v>
          </cell>
        </row>
        <row r="23">
          <cell r="A23" t="str">
            <v>Assen</v>
          </cell>
          <cell r="B23">
            <v>1672891.36</v>
          </cell>
          <cell r="C23">
            <v>1651938.95</v>
          </cell>
        </row>
        <row r="24">
          <cell r="A24" t="str">
            <v>Asten</v>
          </cell>
          <cell r="B24">
            <v>230946.33</v>
          </cell>
          <cell r="C24">
            <v>246396</v>
          </cell>
        </row>
        <row r="25">
          <cell r="A25" t="str">
            <v>Baarle-Nassau</v>
          </cell>
          <cell r="B25">
            <v>96721.95</v>
          </cell>
          <cell r="C25">
            <v>99064.36</v>
          </cell>
        </row>
        <row r="26">
          <cell r="A26" t="str">
            <v>Baarn</v>
          </cell>
          <cell r="B26">
            <v>335538.57</v>
          </cell>
          <cell r="C26">
            <v>351231.19</v>
          </cell>
        </row>
        <row r="27">
          <cell r="A27" t="str">
            <v>Barendrecht</v>
          </cell>
          <cell r="B27">
            <v>1072047.3799999999</v>
          </cell>
          <cell r="C27">
            <v>1187010.77</v>
          </cell>
        </row>
        <row r="28">
          <cell r="A28" t="str">
            <v>Barneveld</v>
          </cell>
          <cell r="B28">
            <v>1678325.11</v>
          </cell>
          <cell r="C28">
            <v>1873499.09</v>
          </cell>
        </row>
        <row r="29">
          <cell r="A29" t="str">
            <v>Beek</v>
          </cell>
          <cell r="B29">
            <v>216595.5</v>
          </cell>
          <cell r="C29">
            <v>209997.48</v>
          </cell>
        </row>
        <row r="30">
          <cell r="A30" t="str">
            <v>Beekdaelen</v>
          </cell>
          <cell r="B30">
            <v>559476.5</v>
          </cell>
          <cell r="C30">
            <v>608970.78</v>
          </cell>
        </row>
        <row r="31">
          <cell r="A31" t="str">
            <v>Beesel</v>
          </cell>
          <cell r="B31">
            <v>382190.69</v>
          </cell>
          <cell r="C31">
            <v>341790.2</v>
          </cell>
        </row>
        <row r="32">
          <cell r="A32" t="str">
            <v>Berg en Dal</v>
          </cell>
          <cell r="B32">
            <v>586460.35</v>
          </cell>
          <cell r="C32">
            <v>569391.25</v>
          </cell>
        </row>
        <row r="33">
          <cell r="A33" t="str">
            <v>Bergeijk</v>
          </cell>
          <cell r="B33">
            <v>133720.37</v>
          </cell>
          <cell r="C33">
            <v>151544.97</v>
          </cell>
        </row>
        <row r="34">
          <cell r="A34" t="str">
            <v>Bergen (L.)</v>
          </cell>
          <cell r="B34">
            <v>294657.2</v>
          </cell>
          <cell r="C34">
            <v>271150.84000000003</v>
          </cell>
        </row>
        <row r="35">
          <cell r="A35" t="str">
            <v>Bergen (NH.)</v>
          </cell>
          <cell r="B35">
            <v>65723.929999999993</v>
          </cell>
          <cell r="C35">
            <v>93092.47</v>
          </cell>
        </row>
        <row r="36">
          <cell r="A36" t="str">
            <v>Bergen op Zoom</v>
          </cell>
          <cell r="B36">
            <v>3343438.64</v>
          </cell>
          <cell r="C36">
            <v>3267413.35</v>
          </cell>
        </row>
        <row r="37">
          <cell r="A37" t="str">
            <v>Berkelland</v>
          </cell>
          <cell r="B37">
            <v>347199.37</v>
          </cell>
          <cell r="C37">
            <v>363448.06</v>
          </cell>
        </row>
        <row r="38">
          <cell r="A38" t="str">
            <v>Bernheze</v>
          </cell>
          <cell r="B38">
            <v>328148.43</v>
          </cell>
          <cell r="C38">
            <v>328381.95</v>
          </cell>
        </row>
        <row r="39">
          <cell r="A39" t="str">
            <v>Best</v>
          </cell>
          <cell r="B39">
            <v>422636.64</v>
          </cell>
          <cell r="C39">
            <v>444959.86</v>
          </cell>
        </row>
        <row r="40">
          <cell r="A40" t="str">
            <v>Beuningen</v>
          </cell>
          <cell r="B40">
            <v>313487.45</v>
          </cell>
          <cell r="C40">
            <v>383464.39</v>
          </cell>
        </row>
        <row r="41">
          <cell r="A41" t="str">
            <v>Beverwijk</v>
          </cell>
          <cell r="B41">
            <v>2103302.86</v>
          </cell>
          <cell r="C41">
            <v>2088925.28</v>
          </cell>
        </row>
        <row r="42">
          <cell r="A42" t="str">
            <v>Bladel</v>
          </cell>
          <cell r="B42">
            <v>202310.29</v>
          </cell>
          <cell r="C42">
            <v>226637.75</v>
          </cell>
        </row>
        <row r="43">
          <cell r="A43" t="str">
            <v>Blaricum</v>
          </cell>
          <cell r="B43">
            <v>64000</v>
          </cell>
          <cell r="C43">
            <v>70462.31</v>
          </cell>
        </row>
        <row r="44">
          <cell r="A44" t="str">
            <v>Bloemendaal</v>
          </cell>
          <cell r="B44">
            <v>64000</v>
          </cell>
          <cell r="C44">
            <v>64000</v>
          </cell>
        </row>
        <row r="45">
          <cell r="A45" t="str">
            <v>Bodegraven-Reeuwijk</v>
          </cell>
          <cell r="B45">
            <v>476324.01</v>
          </cell>
          <cell r="C45">
            <v>528857.42000000004</v>
          </cell>
        </row>
        <row r="46">
          <cell r="A46" t="str">
            <v>Boekel</v>
          </cell>
          <cell r="B46">
            <v>92818.12</v>
          </cell>
          <cell r="C46">
            <v>112817.71</v>
          </cell>
        </row>
        <row r="47">
          <cell r="A47" t="str">
            <v>Borger-Odoorn</v>
          </cell>
          <cell r="B47">
            <v>420062.92</v>
          </cell>
          <cell r="C47">
            <v>417003.01</v>
          </cell>
        </row>
        <row r="48">
          <cell r="A48" t="str">
            <v>Borne</v>
          </cell>
          <cell r="B48">
            <v>119354.63</v>
          </cell>
          <cell r="C48">
            <v>131882.75</v>
          </cell>
        </row>
        <row r="49">
          <cell r="A49" t="str">
            <v>Borsele</v>
          </cell>
          <cell r="B49">
            <v>265397.86</v>
          </cell>
          <cell r="C49">
            <v>297112.06</v>
          </cell>
        </row>
        <row r="50">
          <cell r="A50" t="str">
            <v>Boxtel</v>
          </cell>
          <cell r="B50">
            <v>636565.97</v>
          </cell>
          <cell r="C50">
            <v>887332.9</v>
          </cell>
        </row>
        <row r="51">
          <cell r="A51" t="str">
            <v>Breda</v>
          </cell>
          <cell r="B51">
            <v>4482772.67</v>
          </cell>
          <cell r="C51">
            <v>4437828.87</v>
          </cell>
        </row>
        <row r="52">
          <cell r="A52" t="str">
            <v>Bronckhorst</v>
          </cell>
          <cell r="B52">
            <v>115832.53</v>
          </cell>
          <cell r="C52">
            <v>119455.82</v>
          </cell>
        </row>
        <row r="53">
          <cell r="A53" t="str">
            <v>Brummen</v>
          </cell>
          <cell r="B53">
            <v>429752.41</v>
          </cell>
          <cell r="C53">
            <v>461113.97</v>
          </cell>
        </row>
        <row r="54">
          <cell r="A54" t="str">
            <v>Brunssum</v>
          </cell>
          <cell r="B54">
            <v>977087.97</v>
          </cell>
          <cell r="C54">
            <v>923983.5</v>
          </cell>
        </row>
        <row r="55">
          <cell r="A55" t="str">
            <v>Bunnik</v>
          </cell>
          <cell r="B55">
            <v>64000</v>
          </cell>
          <cell r="C55">
            <v>64000</v>
          </cell>
        </row>
        <row r="56">
          <cell r="A56" t="str">
            <v>Bunschoten</v>
          </cell>
          <cell r="B56">
            <v>611037.48</v>
          </cell>
          <cell r="C56">
            <v>675264.77</v>
          </cell>
        </row>
        <row r="57">
          <cell r="A57" t="str">
            <v>Buren</v>
          </cell>
          <cell r="B57">
            <v>574486.41</v>
          </cell>
          <cell r="C57">
            <v>631522.92000000004</v>
          </cell>
        </row>
        <row r="58">
          <cell r="A58" t="str">
            <v>Capelle aan den IJssel</v>
          </cell>
          <cell r="B58">
            <v>3332123.79</v>
          </cell>
          <cell r="C58">
            <v>3044907.92</v>
          </cell>
        </row>
        <row r="59">
          <cell r="A59" t="str">
            <v>Castricum</v>
          </cell>
          <cell r="B59">
            <v>64000</v>
          </cell>
          <cell r="C59">
            <v>64000</v>
          </cell>
        </row>
        <row r="60">
          <cell r="A60" t="str">
            <v>Coevorden</v>
          </cell>
          <cell r="B60">
            <v>1245530.75</v>
          </cell>
          <cell r="C60">
            <v>1245595.31</v>
          </cell>
        </row>
        <row r="61">
          <cell r="A61" t="str">
            <v>Cranendonck</v>
          </cell>
          <cell r="B61">
            <v>331745.09000000003</v>
          </cell>
          <cell r="C61">
            <v>328141.88</v>
          </cell>
        </row>
        <row r="62">
          <cell r="A62" t="str">
            <v>Culemborg</v>
          </cell>
          <cell r="B62">
            <v>773313.37</v>
          </cell>
          <cell r="C62">
            <v>766991.8</v>
          </cell>
        </row>
        <row r="63">
          <cell r="A63" t="str">
            <v>Dalfsen</v>
          </cell>
          <cell r="B63">
            <v>74020.69</v>
          </cell>
          <cell r="C63">
            <v>112436.59</v>
          </cell>
        </row>
        <row r="64">
          <cell r="A64" t="str">
            <v>Dantumadiel</v>
          </cell>
          <cell r="B64">
            <v>457836.73</v>
          </cell>
          <cell r="C64">
            <v>459142.35</v>
          </cell>
        </row>
        <row r="65">
          <cell r="A65" t="str">
            <v>De Bilt</v>
          </cell>
          <cell r="B65">
            <v>379023.49</v>
          </cell>
          <cell r="C65">
            <v>419742.88</v>
          </cell>
        </row>
        <row r="66">
          <cell r="A66" t="str">
            <v>De Fryske Marren</v>
          </cell>
          <cell r="B66">
            <v>694324.17</v>
          </cell>
          <cell r="C66">
            <v>784094.22</v>
          </cell>
        </row>
        <row r="67">
          <cell r="A67" t="str">
            <v>De Ronde Venen</v>
          </cell>
          <cell r="B67">
            <v>506522.78</v>
          </cell>
          <cell r="C67">
            <v>614102.4</v>
          </cell>
        </row>
        <row r="68">
          <cell r="A68" t="str">
            <v>De Wolden</v>
          </cell>
          <cell r="B68">
            <v>174375.08</v>
          </cell>
          <cell r="C68">
            <v>169379.62</v>
          </cell>
        </row>
        <row r="69">
          <cell r="A69" t="str">
            <v>Delft</v>
          </cell>
          <cell r="B69">
            <v>3586448.37</v>
          </cell>
          <cell r="C69">
            <v>3729238.55</v>
          </cell>
        </row>
        <row r="70">
          <cell r="A70" t="str">
            <v>Den Helder</v>
          </cell>
          <cell r="B70">
            <v>2700311.61</v>
          </cell>
          <cell r="C70">
            <v>2746211.36</v>
          </cell>
        </row>
        <row r="71">
          <cell r="A71" t="str">
            <v>Deurne</v>
          </cell>
          <cell r="B71">
            <v>429803.11</v>
          </cell>
          <cell r="C71">
            <v>461969.24</v>
          </cell>
        </row>
        <row r="72">
          <cell r="A72" t="str">
            <v>Deventer</v>
          </cell>
          <cell r="B72">
            <v>3633333.11</v>
          </cell>
          <cell r="C72">
            <v>3651844.05</v>
          </cell>
        </row>
        <row r="73">
          <cell r="A73" t="str">
            <v>Diemen</v>
          </cell>
          <cell r="B73">
            <v>960211.13</v>
          </cell>
          <cell r="C73">
            <v>913408.15</v>
          </cell>
        </row>
        <row r="74">
          <cell r="A74" t="str">
            <v>Dijk en Waard</v>
          </cell>
          <cell r="B74">
            <v>2414550.6</v>
          </cell>
          <cell r="C74">
            <v>2463095.73</v>
          </cell>
        </row>
        <row r="75">
          <cell r="A75" t="str">
            <v>Dinkelland</v>
          </cell>
          <cell r="B75">
            <v>115924.98</v>
          </cell>
          <cell r="C75">
            <v>118039.37</v>
          </cell>
        </row>
        <row r="76">
          <cell r="A76" t="str">
            <v>Doesburg</v>
          </cell>
          <cell r="B76">
            <v>301543.34000000003</v>
          </cell>
          <cell r="C76">
            <v>290843.07</v>
          </cell>
        </row>
        <row r="77">
          <cell r="A77" t="str">
            <v>Doetinchem</v>
          </cell>
          <cell r="B77">
            <v>1610346.57</v>
          </cell>
          <cell r="C77">
            <v>1645477.9</v>
          </cell>
        </row>
        <row r="78">
          <cell r="A78" t="str">
            <v>Dongen</v>
          </cell>
          <cell r="B78">
            <v>554931.47</v>
          </cell>
          <cell r="C78">
            <v>526330.62</v>
          </cell>
        </row>
        <row r="79">
          <cell r="A79" t="str">
            <v>Dordrecht</v>
          </cell>
          <cell r="B79">
            <v>6899130.5499999998</v>
          </cell>
          <cell r="C79">
            <v>6919248.4000000004</v>
          </cell>
        </row>
        <row r="80">
          <cell r="A80" t="str">
            <v>Drechterland</v>
          </cell>
          <cell r="B80">
            <v>305599.26</v>
          </cell>
          <cell r="C80">
            <v>339065.34</v>
          </cell>
        </row>
        <row r="81">
          <cell r="A81" t="str">
            <v>Drimmelen</v>
          </cell>
          <cell r="B81">
            <v>221692.25</v>
          </cell>
          <cell r="C81">
            <v>311369.57</v>
          </cell>
        </row>
        <row r="82">
          <cell r="A82" t="str">
            <v>Dronten</v>
          </cell>
          <cell r="B82">
            <v>1280557.8700000001</v>
          </cell>
          <cell r="C82">
            <v>1383464.96</v>
          </cell>
        </row>
        <row r="83">
          <cell r="A83" t="str">
            <v>Druten</v>
          </cell>
          <cell r="B83">
            <v>369146.11</v>
          </cell>
          <cell r="C83">
            <v>439174.03</v>
          </cell>
        </row>
        <row r="84">
          <cell r="A84" t="str">
            <v>Duiven</v>
          </cell>
          <cell r="B84">
            <v>511139.38</v>
          </cell>
          <cell r="C84">
            <v>506704.41</v>
          </cell>
        </row>
        <row r="85">
          <cell r="A85" t="str">
            <v>Echt-Susteren</v>
          </cell>
          <cell r="B85">
            <v>561853.39</v>
          </cell>
          <cell r="C85">
            <v>586781.76</v>
          </cell>
        </row>
        <row r="86">
          <cell r="A86" t="str">
            <v>Edam-Volendam</v>
          </cell>
          <cell r="B86">
            <v>510375.91</v>
          </cell>
          <cell r="C86">
            <v>595961.66</v>
          </cell>
        </row>
        <row r="87">
          <cell r="A87" t="str">
            <v>Ede</v>
          </cell>
          <cell r="B87">
            <v>3421828.39</v>
          </cell>
          <cell r="C87">
            <v>3440397.11</v>
          </cell>
        </row>
        <row r="88">
          <cell r="A88" t="str">
            <v>Eemnes</v>
          </cell>
          <cell r="B88">
            <v>64000</v>
          </cell>
          <cell r="C88">
            <v>68427.66</v>
          </cell>
        </row>
        <row r="89">
          <cell r="A89" t="str">
            <v>Eemsdelta</v>
          </cell>
          <cell r="B89">
            <v>1884604.84</v>
          </cell>
          <cell r="C89">
            <v>2011353.73</v>
          </cell>
        </row>
        <row r="90">
          <cell r="A90" t="str">
            <v>Eersel</v>
          </cell>
          <cell r="B90">
            <v>84038.23</v>
          </cell>
          <cell r="C90">
            <v>110158.87</v>
          </cell>
        </row>
        <row r="91">
          <cell r="A91" t="str">
            <v>Eijsden-Margraten</v>
          </cell>
          <cell r="B91">
            <v>64000</v>
          </cell>
          <cell r="C91">
            <v>64000</v>
          </cell>
        </row>
        <row r="92">
          <cell r="A92" t="str">
            <v>Eindhoven</v>
          </cell>
          <cell r="B92">
            <v>8778125.6799999997</v>
          </cell>
          <cell r="C92">
            <v>9083770.6199999992</v>
          </cell>
        </row>
        <row r="93">
          <cell r="A93" t="str">
            <v>Elburg</v>
          </cell>
          <cell r="B93">
            <v>479962.42</v>
          </cell>
          <cell r="C93">
            <v>515866.31</v>
          </cell>
        </row>
        <row r="94">
          <cell r="A94" t="str">
            <v>Emmen</v>
          </cell>
          <cell r="B94">
            <v>3859633.01</v>
          </cell>
          <cell r="C94">
            <v>4117279.39</v>
          </cell>
        </row>
        <row r="95">
          <cell r="A95" t="str">
            <v>Enkhuizen</v>
          </cell>
          <cell r="B95">
            <v>523536.8</v>
          </cell>
          <cell r="C95">
            <v>594281.13</v>
          </cell>
        </row>
        <row r="96">
          <cell r="A96" t="str">
            <v>Enschede</v>
          </cell>
          <cell r="B96">
            <v>7857922.0999999996</v>
          </cell>
          <cell r="C96">
            <v>7476788.9000000004</v>
          </cell>
        </row>
        <row r="97">
          <cell r="A97" t="str">
            <v>Epe</v>
          </cell>
          <cell r="B97">
            <v>735828.84</v>
          </cell>
          <cell r="C97">
            <v>821266.99</v>
          </cell>
        </row>
        <row r="98">
          <cell r="A98" t="str">
            <v>Ermelo</v>
          </cell>
          <cell r="B98">
            <v>324524.94</v>
          </cell>
          <cell r="C98">
            <v>399009.31</v>
          </cell>
        </row>
        <row r="99">
          <cell r="A99" t="str">
            <v>Etten-Leur</v>
          </cell>
          <cell r="B99">
            <v>1072423.1499999999</v>
          </cell>
          <cell r="C99">
            <v>1082319.6299999999</v>
          </cell>
        </row>
        <row r="100">
          <cell r="A100" t="str">
            <v>Geertruidenberg</v>
          </cell>
          <cell r="B100">
            <v>430715.7</v>
          </cell>
          <cell r="C100">
            <v>511556.94</v>
          </cell>
        </row>
        <row r="101">
          <cell r="A101" t="str">
            <v>Geldrop-Mierlo</v>
          </cell>
          <cell r="B101">
            <v>973151.33</v>
          </cell>
          <cell r="C101">
            <v>1015851.58</v>
          </cell>
        </row>
        <row r="102">
          <cell r="A102" t="str">
            <v>Gemert-Bakel</v>
          </cell>
          <cell r="B102">
            <v>461865.82</v>
          </cell>
          <cell r="C102">
            <v>550569.29</v>
          </cell>
        </row>
        <row r="103">
          <cell r="A103" t="str">
            <v>Gennep</v>
          </cell>
          <cell r="B103">
            <v>135933.23000000001</v>
          </cell>
          <cell r="C103">
            <v>183589.12</v>
          </cell>
        </row>
        <row r="104">
          <cell r="A104" t="str">
            <v>Gilze en Rijen</v>
          </cell>
          <cell r="B104">
            <v>1155256.53</v>
          </cell>
          <cell r="C104">
            <v>1100676.44</v>
          </cell>
        </row>
        <row r="105">
          <cell r="A105" t="str">
            <v>Goeree-Overflakkee</v>
          </cell>
          <cell r="B105">
            <v>653911.03</v>
          </cell>
          <cell r="C105">
            <v>662489.72</v>
          </cell>
        </row>
        <row r="106">
          <cell r="A106" t="str">
            <v>Goes</v>
          </cell>
          <cell r="B106">
            <v>920922.31</v>
          </cell>
          <cell r="C106">
            <v>940563.75</v>
          </cell>
        </row>
        <row r="107">
          <cell r="A107" t="str">
            <v>Goirle</v>
          </cell>
          <cell r="B107">
            <v>194165.62</v>
          </cell>
          <cell r="C107">
            <v>253370.21</v>
          </cell>
        </row>
        <row r="108">
          <cell r="A108" t="str">
            <v>Gooise Meren</v>
          </cell>
          <cell r="B108">
            <v>68121.7</v>
          </cell>
          <cell r="C108">
            <v>110407.95</v>
          </cell>
        </row>
        <row r="109">
          <cell r="A109" t="str">
            <v>Gorinchem</v>
          </cell>
          <cell r="B109">
            <v>1451079.82</v>
          </cell>
          <cell r="C109">
            <v>1606444.55</v>
          </cell>
        </row>
        <row r="110">
          <cell r="A110" t="str">
            <v>Gouda</v>
          </cell>
          <cell r="B110">
            <v>3150424.18</v>
          </cell>
          <cell r="C110">
            <v>2918886.02</v>
          </cell>
        </row>
        <row r="111">
          <cell r="A111" t="str">
            <v>'s-Gravenhage</v>
          </cell>
          <cell r="B111">
            <v>46022122.939999998</v>
          </cell>
          <cell r="C111">
            <v>43634542.229999997</v>
          </cell>
        </row>
        <row r="112">
          <cell r="A112" t="str">
            <v>Groningen</v>
          </cell>
          <cell r="B112">
            <v>4431879.72</v>
          </cell>
          <cell r="C112">
            <v>4371411.84</v>
          </cell>
        </row>
        <row r="113">
          <cell r="A113" t="str">
            <v>Gulpen-Wittem</v>
          </cell>
          <cell r="B113">
            <v>177351.42</v>
          </cell>
          <cell r="C113">
            <v>167831.13</v>
          </cell>
        </row>
        <row r="114">
          <cell r="A114" t="str">
            <v>Haaksbergen</v>
          </cell>
          <cell r="B114">
            <v>297314.43</v>
          </cell>
          <cell r="C114">
            <v>308179.56</v>
          </cell>
        </row>
        <row r="115">
          <cell r="A115" t="str">
            <v>Haarlem</v>
          </cell>
          <cell r="B115">
            <v>4775291.57</v>
          </cell>
          <cell r="C115">
            <v>4887494.22</v>
          </cell>
        </row>
        <row r="116">
          <cell r="A116" t="str">
            <v>Haarlemmermeer</v>
          </cell>
          <cell r="B116">
            <v>2938961.22</v>
          </cell>
          <cell r="C116">
            <v>3226897.53</v>
          </cell>
        </row>
        <row r="117">
          <cell r="A117" t="str">
            <v>Halderberge</v>
          </cell>
          <cell r="B117">
            <v>1070040.29</v>
          </cell>
          <cell r="C117">
            <v>1054371.78</v>
          </cell>
        </row>
        <row r="118">
          <cell r="A118" t="str">
            <v>Hardenberg</v>
          </cell>
          <cell r="B118">
            <v>1500684.41</v>
          </cell>
          <cell r="C118">
            <v>1509354.81</v>
          </cell>
        </row>
        <row r="119">
          <cell r="A119" t="str">
            <v>Harderwijk</v>
          </cell>
          <cell r="B119">
            <v>1716692.4</v>
          </cell>
          <cell r="C119">
            <v>1716906.51</v>
          </cell>
        </row>
        <row r="120">
          <cell r="A120" t="str">
            <v>Hardinxveld-Giessendam</v>
          </cell>
          <cell r="B120">
            <v>262597.48</v>
          </cell>
          <cell r="C120">
            <v>343275.67</v>
          </cell>
        </row>
        <row r="121">
          <cell r="A121" t="str">
            <v>Harlingen</v>
          </cell>
          <cell r="B121">
            <v>416695.9</v>
          </cell>
          <cell r="C121">
            <v>473513.9</v>
          </cell>
        </row>
        <row r="122">
          <cell r="A122" t="str">
            <v>Hattem</v>
          </cell>
          <cell r="B122">
            <v>64003.14</v>
          </cell>
          <cell r="C122">
            <v>80803.58</v>
          </cell>
        </row>
        <row r="123">
          <cell r="A123" t="str">
            <v>Heemskerk</v>
          </cell>
          <cell r="B123">
            <v>1760257.84</v>
          </cell>
          <cell r="C123">
            <v>1865810.65</v>
          </cell>
        </row>
        <row r="124">
          <cell r="A124" t="str">
            <v>Heemstede</v>
          </cell>
          <cell r="B124">
            <v>64000</v>
          </cell>
          <cell r="C124">
            <v>64000</v>
          </cell>
        </row>
        <row r="125">
          <cell r="A125" t="str">
            <v>Heerde</v>
          </cell>
          <cell r="B125">
            <v>349850.63</v>
          </cell>
          <cell r="C125">
            <v>349307.58</v>
          </cell>
        </row>
        <row r="126">
          <cell r="A126" t="str">
            <v>Heerenveen</v>
          </cell>
          <cell r="B126">
            <v>1024047.26</v>
          </cell>
          <cell r="C126">
            <v>1107650.6499999999</v>
          </cell>
        </row>
        <row r="127">
          <cell r="A127" t="str">
            <v>Heerlen</v>
          </cell>
          <cell r="B127">
            <v>5162069.03</v>
          </cell>
          <cell r="C127">
            <v>5130253.07</v>
          </cell>
        </row>
        <row r="128">
          <cell r="A128" t="str">
            <v>Heeze-Leende</v>
          </cell>
          <cell r="B128">
            <v>64000</v>
          </cell>
          <cell r="C128">
            <v>81562.820000000007</v>
          </cell>
        </row>
        <row r="129">
          <cell r="A129" t="str">
            <v>Heiloo</v>
          </cell>
          <cell r="B129">
            <v>64000</v>
          </cell>
          <cell r="C129">
            <v>64000</v>
          </cell>
        </row>
        <row r="130">
          <cell r="A130" t="str">
            <v>Hellendoorn</v>
          </cell>
          <cell r="B130">
            <v>223228.14</v>
          </cell>
          <cell r="C130">
            <v>217595.88</v>
          </cell>
        </row>
        <row r="131">
          <cell r="A131" t="str">
            <v>Helmond</v>
          </cell>
          <cell r="B131">
            <v>4957996.21</v>
          </cell>
          <cell r="C131">
            <v>4919022.2</v>
          </cell>
        </row>
        <row r="132">
          <cell r="A132" t="str">
            <v>Hendrik-Ido-Ambacht</v>
          </cell>
          <cell r="B132">
            <v>447100.45</v>
          </cell>
          <cell r="C132">
            <v>452189.15</v>
          </cell>
        </row>
        <row r="133">
          <cell r="A133" t="str">
            <v>Hengelo</v>
          </cell>
          <cell r="B133">
            <v>2236438.7000000002</v>
          </cell>
          <cell r="C133">
            <v>2455704.39</v>
          </cell>
        </row>
        <row r="134">
          <cell r="A134" t="str">
            <v>'s-Hertogenbosch</v>
          </cell>
          <cell r="B134">
            <v>4858715.4400000004</v>
          </cell>
          <cell r="C134">
            <v>5091870.92</v>
          </cell>
        </row>
        <row r="135">
          <cell r="A135" t="str">
            <v>Het Hogeland</v>
          </cell>
          <cell r="B135">
            <v>683176.34</v>
          </cell>
          <cell r="C135">
            <v>857668.51</v>
          </cell>
        </row>
        <row r="136">
          <cell r="A136" t="str">
            <v>Heumen</v>
          </cell>
          <cell r="B136">
            <v>64000</v>
          </cell>
          <cell r="C136">
            <v>127909.49</v>
          </cell>
        </row>
        <row r="137">
          <cell r="A137" t="str">
            <v>Heusden</v>
          </cell>
          <cell r="B137">
            <v>734322.78</v>
          </cell>
          <cell r="C137">
            <v>832712.61</v>
          </cell>
        </row>
        <row r="138">
          <cell r="A138" t="str">
            <v>Hillegom</v>
          </cell>
          <cell r="B138">
            <v>325774.52</v>
          </cell>
          <cell r="C138">
            <v>329417.28000000003</v>
          </cell>
        </row>
        <row r="139">
          <cell r="A139" t="str">
            <v>Hilvarenbeek</v>
          </cell>
          <cell r="B139">
            <v>130654.56</v>
          </cell>
          <cell r="C139">
            <v>112217.52</v>
          </cell>
        </row>
        <row r="140">
          <cell r="A140" t="str">
            <v>Hilversum</v>
          </cell>
          <cell r="B140">
            <v>2232985.2000000002</v>
          </cell>
          <cell r="C140">
            <v>2324814.96</v>
          </cell>
        </row>
        <row r="141">
          <cell r="A141" t="str">
            <v>Hoeksche Waard</v>
          </cell>
          <cell r="B141">
            <v>881544.02</v>
          </cell>
          <cell r="C141">
            <v>1204926.44</v>
          </cell>
        </row>
        <row r="142">
          <cell r="A142" t="str">
            <v>Hof van Twente</v>
          </cell>
          <cell r="B142">
            <v>305435.24</v>
          </cell>
          <cell r="C142">
            <v>320255.38</v>
          </cell>
        </row>
        <row r="143">
          <cell r="A143" t="str">
            <v>Hollands Kroon</v>
          </cell>
          <cell r="B143">
            <v>1001599.49</v>
          </cell>
          <cell r="C143">
            <v>1105411.94</v>
          </cell>
        </row>
        <row r="144">
          <cell r="A144" t="str">
            <v>Hoogeveen</v>
          </cell>
          <cell r="B144">
            <v>2154413.52</v>
          </cell>
          <cell r="C144">
            <v>2142852.36</v>
          </cell>
        </row>
        <row r="145">
          <cell r="A145" t="str">
            <v>Hoorn</v>
          </cell>
          <cell r="B145">
            <v>2935328.78</v>
          </cell>
          <cell r="C145">
            <v>3025452.76</v>
          </cell>
        </row>
        <row r="146">
          <cell r="A146" t="str">
            <v>Horst aan de Maas</v>
          </cell>
          <cell r="B146">
            <v>408223.19</v>
          </cell>
          <cell r="C146">
            <v>450301.55</v>
          </cell>
        </row>
        <row r="147">
          <cell r="A147" t="str">
            <v>Houten</v>
          </cell>
          <cell r="B147">
            <v>154035.79999999999</v>
          </cell>
          <cell r="C147">
            <v>300052.99</v>
          </cell>
        </row>
        <row r="148">
          <cell r="A148" t="str">
            <v>Huizen</v>
          </cell>
          <cell r="B148">
            <v>701690.46</v>
          </cell>
          <cell r="C148">
            <v>741540.75</v>
          </cell>
        </row>
        <row r="149">
          <cell r="A149" t="str">
            <v>Hulst</v>
          </cell>
          <cell r="B149">
            <v>510563.8</v>
          </cell>
          <cell r="C149">
            <v>547025.17000000004</v>
          </cell>
        </row>
        <row r="150">
          <cell r="A150" t="str">
            <v>IJsselstein</v>
          </cell>
          <cell r="B150">
            <v>633694.02</v>
          </cell>
          <cell r="C150">
            <v>644129.91</v>
          </cell>
        </row>
        <row r="151">
          <cell r="A151" t="str">
            <v>Kaag en Braassem</v>
          </cell>
          <cell r="B151">
            <v>363357.47</v>
          </cell>
          <cell r="C151">
            <v>353481.9</v>
          </cell>
        </row>
        <row r="152">
          <cell r="A152" t="str">
            <v>Kampen</v>
          </cell>
          <cell r="B152">
            <v>1024417.07</v>
          </cell>
          <cell r="C152">
            <v>1029448.89</v>
          </cell>
        </row>
        <row r="153">
          <cell r="A153" t="str">
            <v>Kapelle</v>
          </cell>
          <cell r="B153">
            <v>118644.84</v>
          </cell>
          <cell r="C153">
            <v>135129.78</v>
          </cell>
        </row>
        <row r="154">
          <cell r="A154" t="str">
            <v>Katwijk</v>
          </cell>
          <cell r="B154">
            <v>2137638.08</v>
          </cell>
          <cell r="C154">
            <v>2205827.29</v>
          </cell>
        </row>
        <row r="155">
          <cell r="A155" t="str">
            <v>Kerkrade</v>
          </cell>
          <cell r="B155">
            <v>2319558.38</v>
          </cell>
          <cell r="C155">
            <v>2205842.2999999998</v>
          </cell>
        </row>
        <row r="156">
          <cell r="A156" t="str">
            <v>Koggenland</v>
          </cell>
          <cell r="B156">
            <v>136589.34</v>
          </cell>
          <cell r="C156">
            <v>195860</v>
          </cell>
        </row>
        <row r="157">
          <cell r="A157" t="str">
            <v>Krimpen aan den IJssel</v>
          </cell>
          <cell r="B157">
            <v>656234.23999999999</v>
          </cell>
          <cell r="C157">
            <v>725551.69</v>
          </cell>
        </row>
        <row r="158">
          <cell r="A158" t="str">
            <v>Krimpenerwaard</v>
          </cell>
          <cell r="B158">
            <v>1086601.01</v>
          </cell>
          <cell r="C158">
            <v>1153316.1000000001</v>
          </cell>
        </row>
        <row r="159">
          <cell r="A159" t="str">
            <v>Laarbeek</v>
          </cell>
          <cell r="B159">
            <v>166239.37</v>
          </cell>
          <cell r="C159">
            <v>189077.86</v>
          </cell>
        </row>
        <row r="160">
          <cell r="A160" t="str">
            <v>Land van Cuijk</v>
          </cell>
          <cell r="B160">
            <v>1860027.7</v>
          </cell>
          <cell r="C160">
            <v>1951781.87</v>
          </cell>
        </row>
        <row r="161">
          <cell r="A161" t="str">
            <v>Landgraaf</v>
          </cell>
          <cell r="B161">
            <v>1055060.2</v>
          </cell>
          <cell r="C161">
            <v>1109955.3700000001</v>
          </cell>
        </row>
        <row r="162">
          <cell r="A162" t="str">
            <v>Landsmeer</v>
          </cell>
          <cell r="B162">
            <v>76713.7</v>
          </cell>
          <cell r="C162">
            <v>118993.67</v>
          </cell>
        </row>
        <row r="163">
          <cell r="A163" t="str">
            <v>Lansingerland</v>
          </cell>
          <cell r="B163">
            <v>300490.58</v>
          </cell>
          <cell r="C163">
            <v>540609.14</v>
          </cell>
        </row>
        <row r="164">
          <cell r="A164" t="str">
            <v>Laren</v>
          </cell>
          <cell r="B164">
            <v>64000</v>
          </cell>
          <cell r="C164">
            <v>64000</v>
          </cell>
        </row>
        <row r="165">
          <cell r="A165" t="str">
            <v>Leeuwarden</v>
          </cell>
          <cell r="B165">
            <v>2919337.68</v>
          </cell>
          <cell r="C165">
            <v>3226027.25</v>
          </cell>
        </row>
        <row r="166">
          <cell r="A166" t="str">
            <v>Leiden</v>
          </cell>
          <cell r="B166">
            <v>3311405.75</v>
          </cell>
          <cell r="C166">
            <v>3315866.69</v>
          </cell>
        </row>
        <row r="167">
          <cell r="A167" t="str">
            <v>Leiderdorp</v>
          </cell>
          <cell r="B167">
            <v>401193.91</v>
          </cell>
          <cell r="C167">
            <v>486991.17</v>
          </cell>
        </row>
        <row r="168">
          <cell r="A168" t="str">
            <v>Leidschendam-Voorburg</v>
          </cell>
          <cell r="B168">
            <v>1771265.51</v>
          </cell>
          <cell r="C168">
            <v>1809425.8</v>
          </cell>
        </row>
        <row r="169">
          <cell r="A169" t="str">
            <v>Lelystad</v>
          </cell>
          <cell r="B169">
            <v>5625372.3200000003</v>
          </cell>
          <cell r="C169">
            <v>5555526.6900000004</v>
          </cell>
        </row>
        <row r="170">
          <cell r="A170" t="str">
            <v>Leudal</v>
          </cell>
          <cell r="B170">
            <v>332302.78000000003</v>
          </cell>
          <cell r="C170">
            <v>319481.14</v>
          </cell>
        </row>
        <row r="171">
          <cell r="A171" t="str">
            <v>Leusden</v>
          </cell>
          <cell r="B171">
            <v>117860.5</v>
          </cell>
          <cell r="C171">
            <v>191415.6</v>
          </cell>
        </row>
        <row r="172">
          <cell r="A172" t="str">
            <v>Lingewaard</v>
          </cell>
          <cell r="B172">
            <v>345049.13</v>
          </cell>
          <cell r="C172">
            <v>451141.82</v>
          </cell>
        </row>
        <row r="173">
          <cell r="A173" t="str">
            <v>Lisse</v>
          </cell>
          <cell r="B173">
            <v>246439.38</v>
          </cell>
          <cell r="C173">
            <v>265205.96000000002</v>
          </cell>
        </row>
        <row r="174">
          <cell r="A174" t="str">
            <v>Lochem</v>
          </cell>
          <cell r="B174">
            <v>247173.02</v>
          </cell>
          <cell r="C174">
            <v>331704.01</v>
          </cell>
        </row>
        <row r="175">
          <cell r="A175" t="str">
            <v>Loon op Zand</v>
          </cell>
          <cell r="B175">
            <v>478363.9</v>
          </cell>
          <cell r="C175">
            <v>441703.83</v>
          </cell>
        </row>
        <row r="176">
          <cell r="A176" t="str">
            <v>Lopik</v>
          </cell>
          <cell r="B176">
            <v>373691.14</v>
          </cell>
          <cell r="C176">
            <v>366962.17</v>
          </cell>
        </row>
        <row r="177">
          <cell r="A177" t="str">
            <v>Losser</v>
          </cell>
          <cell r="B177">
            <v>499579.98</v>
          </cell>
          <cell r="C177">
            <v>470113.82</v>
          </cell>
        </row>
        <row r="178">
          <cell r="A178" t="str">
            <v>Maasdriel</v>
          </cell>
          <cell r="B178">
            <v>531475.68000000005</v>
          </cell>
          <cell r="C178">
            <v>542814.84</v>
          </cell>
        </row>
        <row r="179">
          <cell r="A179" t="str">
            <v>Maasgouw</v>
          </cell>
          <cell r="B179">
            <v>199861.82</v>
          </cell>
          <cell r="C179">
            <v>264302.67</v>
          </cell>
        </row>
        <row r="180">
          <cell r="A180" t="str">
            <v>Maashorst</v>
          </cell>
          <cell r="B180">
            <v>1219498.26</v>
          </cell>
          <cell r="C180">
            <v>1289688.27</v>
          </cell>
        </row>
        <row r="181">
          <cell r="A181" t="str">
            <v>Maassluis</v>
          </cell>
          <cell r="B181">
            <v>2048055.76</v>
          </cell>
          <cell r="C181">
            <v>2163090.7599999998</v>
          </cell>
        </row>
        <row r="182">
          <cell r="A182" t="str">
            <v>Maastricht</v>
          </cell>
          <cell r="B182">
            <v>3534654.77</v>
          </cell>
          <cell r="C182">
            <v>3543404.72</v>
          </cell>
        </row>
        <row r="183">
          <cell r="A183" t="str">
            <v>Medemblik</v>
          </cell>
          <cell r="B183">
            <v>1201840.06</v>
          </cell>
          <cell r="C183">
            <v>1208074.44</v>
          </cell>
        </row>
        <row r="184">
          <cell r="A184" t="str">
            <v>Meerssen</v>
          </cell>
          <cell r="B184">
            <v>173015.15</v>
          </cell>
          <cell r="C184">
            <v>160976.95999999999</v>
          </cell>
        </row>
        <row r="185">
          <cell r="A185" t="str">
            <v>Meierijstad</v>
          </cell>
          <cell r="B185">
            <v>1767695.7</v>
          </cell>
          <cell r="C185">
            <v>1705929.04</v>
          </cell>
        </row>
        <row r="186">
          <cell r="A186" t="str">
            <v>Meppel</v>
          </cell>
          <cell r="B186">
            <v>434661.28</v>
          </cell>
          <cell r="C186">
            <v>508129.86</v>
          </cell>
        </row>
        <row r="187">
          <cell r="A187" t="str">
            <v>Middelburg</v>
          </cell>
          <cell r="B187">
            <v>1524199.85</v>
          </cell>
          <cell r="C187">
            <v>1571672.54</v>
          </cell>
        </row>
        <row r="188">
          <cell r="A188" t="str">
            <v>Midden-Delfland</v>
          </cell>
          <cell r="B188">
            <v>64000</v>
          </cell>
          <cell r="C188">
            <v>80470.47</v>
          </cell>
        </row>
        <row r="189">
          <cell r="A189" t="str">
            <v>Midden-Drenthe</v>
          </cell>
          <cell r="B189">
            <v>241995.75</v>
          </cell>
          <cell r="C189">
            <v>267837.78999999998</v>
          </cell>
        </row>
        <row r="190">
          <cell r="A190" t="str">
            <v>Midden-Groningen</v>
          </cell>
          <cell r="B190">
            <v>2158034.0299999998</v>
          </cell>
          <cell r="C190">
            <v>2225093.39</v>
          </cell>
        </row>
        <row r="191">
          <cell r="A191" t="str">
            <v>Moerdijk</v>
          </cell>
          <cell r="B191">
            <v>940993.19</v>
          </cell>
          <cell r="C191">
            <v>1034865.6</v>
          </cell>
        </row>
        <row r="192">
          <cell r="A192" t="str">
            <v>Molenlanden</v>
          </cell>
          <cell r="B192">
            <v>776510.4</v>
          </cell>
          <cell r="C192">
            <v>909029.77</v>
          </cell>
        </row>
        <row r="193">
          <cell r="A193" t="str">
            <v>Montferland</v>
          </cell>
          <cell r="B193">
            <v>883819.52000000002</v>
          </cell>
          <cell r="C193">
            <v>861827.83</v>
          </cell>
        </row>
        <row r="194">
          <cell r="A194" t="str">
            <v>Montfoort</v>
          </cell>
          <cell r="B194">
            <v>181622.07</v>
          </cell>
          <cell r="C194">
            <v>217496.85</v>
          </cell>
        </row>
        <row r="195">
          <cell r="A195" t="str">
            <v>Mook en Middelaar</v>
          </cell>
          <cell r="B195">
            <v>64000</v>
          </cell>
          <cell r="C195">
            <v>64000</v>
          </cell>
        </row>
        <row r="196">
          <cell r="A196" t="str">
            <v>Neder-Betuwe</v>
          </cell>
          <cell r="B196">
            <v>783915.45</v>
          </cell>
          <cell r="C196">
            <v>887467.94</v>
          </cell>
        </row>
        <row r="197">
          <cell r="A197" t="str">
            <v>Nederweert</v>
          </cell>
          <cell r="B197">
            <v>144483.49</v>
          </cell>
          <cell r="C197">
            <v>199821.26</v>
          </cell>
        </row>
        <row r="198">
          <cell r="A198" t="str">
            <v>Nieuwegein</v>
          </cell>
          <cell r="B198">
            <v>2037638.58</v>
          </cell>
          <cell r="C198">
            <v>2142753.3199999998</v>
          </cell>
        </row>
        <row r="199">
          <cell r="A199" t="str">
            <v>Nieuwkoop</v>
          </cell>
          <cell r="B199">
            <v>351580.36</v>
          </cell>
          <cell r="C199">
            <v>374836.66</v>
          </cell>
        </row>
        <row r="200">
          <cell r="A200" t="str">
            <v>Nijkerk</v>
          </cell>
          <cell r="B200">
            <v>763582.13</v>
          </cell>
          <cell r="C200">
            <v>921906.84</v>
          </cell>
        </row>
        <row r="201">
          <cell r="A201" t="str">
            <v>Nijmegen</v>
          </cell>
          <cell r="B201">
            <v>5396898.3200000003</v>
          </cell>
          <cell r="C201">
            <v>5572839.1699999999</v>
          </cell>
        </row>
        <row r="202">
          <cell r="A202" t="str">
            <v>Nissewaard</v>
          </cell>
          <cell r="B202">
            <v>4400586.45</v>
          </cell>
          <cell r="C202">
            <v>4205732.3899999997</v>
          </cell>
        </row>
        <row r="203">
          <cell r="A203" t="str">
            <v>Noardeast-Fryslân</v>
          </cell>
          <cell r="B203">
            <v>717514.54</v>
          </cell>
          <cell r="C203">
            <v>732783.97</v>
          </cell>
        </row>
        <row r="204">
          <cell r="A204" t="str">
            <v>Noord-Beveland</v>
          </cell>
          <cell r="B204">
            <v>141551.89000000001</v>
          </cell>
          <cell r="C204">
            <v>144123.62</v>
          </cell>
        </row>
        <row r="205">
          <cell r="A205" t="str">
            <v>Noordenveld</v>
          </cell>
          <cell r="B205">
            <v>329654.5</v>
          </cell>
          <cell r="C205">
            <v>294516.23</v>
          </cell>
        </row>
        <row r="206">
          <cell r="A206" t="str">
            <v>Noordoostpolder</v>
          </cell>
          <cell r="B206">
            <v>1953078.45</v>
          </cell>
          <cell r="C206">
            <v>1984054.08</v>
          </cell>
        </row>
        <row r="207">
          <cell r="A207" t="str">
            <v>Noordwijk</v>
          </cell>
          <cell r="B207">
            <v>296020.12</v>
          </cell>
          <cell r="C207">
            <v>432998.07</v>
          </cell>
        </row>
        <row r="208">
          <cell r="A208" t="str">
            <v>Nuenen, Gerwen en Nederwetten</v>
          </cell>
          <cell r="B208">
            <v>64000</v>
          </cell>
          <cell r="C208">
            <v>90880.77</v>
          </cell>
        </row>
        <row r="209">
          <cell r="A209" t="str">
            <v>Nunspeet</v>
          </cell>
          <cell r="B209">
            <v>492165.99</v>
          </cell>
          <cell r="C209">
            <v>582961.55000000005</v>
          </cell>
        </row>
        <row r="210">
          <cell r="A210" t="str">
            <v>Oegstgeest</v>
          </cell>
          <cell r="B210">
            <v>64000</v>
          </cell>
          <cell r="C210">
            <v>64000</v>
          </cell>
        </row>
        <row r="211">
          <cell r="A211" t="str">
            <v>Oirschot</v>
          </cell>
          <cell r="B211">
            <v>115450.8</v>
          </cell>
          <cell r="C211">
            <v>166141.59</v>
          </cell>
        </row>
        <row r="212">
          <cell r="A212" t="str">
            <v>Oisterwijk</v>
          </cell>
          <cell r="B212">
            <v>260157.96</v>
          </cell>
          <cell r="C212">
            <v>359612.84</v>
          </cell>
        </row>
        <row r="213">
          <cell r="A213" t="str">
            <v>Oldambt</v>
          </cell>
          <cell r="B213">
            <v>1371282.42</v>
          </cell>
          <cell r="C213">
            <v>1427044.75</v>
          </cell>
        </row>
        <row r="214">
          <cell r="A214" t="str">
            <v>Oldebroek</v>
          </cell>
          <cell r="B214">
            <v>437372.19</v>
          </cell>
          <cell r="C214">
            <v>497344.44</v>
          </cell>
        </row>
        <row r="215">
          <cell r="A215" t="str">
            <v>Oldenzaal</v>
          </cell>
          <cell r="B215">
            <v>536336.82999999996</v>
          </cell>
          <cell r="C215">
            <v>624074.56000000006</v>
          </cell>
        </row>
        <row r="216">
          <cell r="A216" t="str">
            <v>Olst-Wijhe</v>
          </cell>
          <cell r="B216">
            <v>177757.01</v>
          </cell>
          <cell r="C216">
            <v>151827.06</v>
          </cell>
        </row>
        <row r="217">
          <cell r="A217" t="str">
            <v>Ommen</v>
          </cell>
          <cell r="B217">
            <v>87199.47</v>
          </cell>
          <cell r="C217">
            <v>165472.38</v>
          </cell>
        </row>
        <row r="218">
          <cell r="A218" t="str">
            <v>Oost Gelre</v>
          </cell>
          <cell r="B218">
            <v>168726.6</v>
          </cell>
          <cell r="C218">
            <v>226880.82</v>
          </cell>
        </row>
        <row r="219">
          <cell r="A219" t="str">
            <v>Oosterhout</v>
          </cell>
          <cell r="B219">
            <v>1822581.95</v>
          </cell>
          <cell r="C219">
            <v>1885649.93</v>
          </cell>
        </row>
        <row r="220">
          <cell r="A220" t="str">
            <v>Ooststellingwerf</v>
          </cell>
          <cell r="B220">
            <v>497229.93</v>
          </cell>
          <cell r="C220">
            <v>531807.35</v>
          </cell>
        </row>
        <row r="221">
          <cell r="A221" t="str">
            <v>Oostzaan</v>
          </cell>
          <cell r="B221">
            <v>99423.92</v>
          </cell>
          <cell r="C221">
            <v>92627.32</v>
          </cell>
        </row>
        <row r="222">
          <cell r="A222" t="str">
            <v>Opmeer</v>
          </cell>
          <cell r="B222">
            <v>164110</v>
          </cell>
          <cell r="C222">
            <v>161283.06</v>
          </cell>
        </row>
        <row r="223">
          <cell r="A223" t="str">
            <v>Opsterland</v>
          </cell>
          <cell r="B223">
            <v>358183.18</v>
          </cell>
          <cell r="C223">
            <v>412651.63</v>
          </cell>
        </row>
        <row r="224">
          <cell r="A224" t="str">
            <v>Oss</v>
          </cell>
          <cell r="B224">
            <v>3531851.4</v>
          </cell>
          <cell r="C224">
            <v>3714092.76</v>
          </cell>
        </row>
        <row r="225">
          <cell r="A225" t="str">
            <v>Oude IJsselstreek</v>
          </cell>
          <cell r="B225">
            <v>970282.36</v>
          </cell>
          <cell r="C225">
            <v>1009633.62</v>
          </cell>
        </row>
        <row r="226">
          <cell r="A226" t="str">
            <v>Ouder-Amstel</v>
          </cell>
          <cell r="B226">
            <v>91753.44</v>
          </cell>
          <cell r="C226">
            <v>89917.46</v>
          </cell>
        </row>
        <row r="227">
          <cell r="A227" t="str">
            <v>Oudewater</v>
          </cell>
          <cell r="B227">
            <v>64000</v>
          </cell>
          <cell r="C227">
            <v>64000</v>
          </cell>
        </row>
        <row r="228">
          <cell r="A228" t="str">
            <v>Overbetuwe</v>
          </cell>
          <cell r="B228">
            <v>331020.39</v>
          </cell>
          <cell r="C228">
            <v>421873.55</v>
          </cell>
        </row>
        <row r="229">
          <cell r="A229" t="str">
            <v>Papendrecht</v>
          </cell>
          <cell r="B229">
            <v>971707.9</v>
          </cell>
          <cell r="C229">
            <v>1067050.79</v>
          </cell>
        </row>
        <row r="230">
          <cell r="A230" t="str">
            <v>Peel en Maas</v>
          </cell>
          <cell r="B230">
            <v>500513.44</v>
          </cell>
          <cell r="C230">
            <v>535213.43000000005</v>
          </cell>
        </row>
        <row r="231">
          <cell r="A231" t="str">
            <v>Pekela</v>
          </cell>
          <cell r="B231">
            <v>558012.18999999994</v>
          </cell>
          <cell r="C231">
            <v>567395.62</v>
          </cell>
        </row>
        <row r="232">
          <cell r="A232" t="str">
            <v>Pijnacker-Nootdorp</v>
          </cell>
          <cell r="B232">
            <v>436268.74</v>
          </cell>
          <cell r="C232">
            <v>532722.64</v>
          </cell>
        </row>
        <row r="233">
          <cell r="A233" t="str">
            <v>Purmerend</v>
          </cell>
          <cell r="B233">
            <v>2698868.17</v>
          </cell>
          <cell r="C233">
            <v>2794340.59</v>
          </cell>
        </row>
        <row r="234">
          <cell r="A234" t="str">
            <v>Putten</v>
          </cell>
          <cell r="B234">
            <v>397794.09</v>
          </cell>
          <cell r="C234">
            <v>386792.45</v>
          </cell>
        </row>
        <row r="235">
          <cell r="A235" t="str">
            <v>Raalte</v>
          </cell>
          <cell r="B235">
            <v>357374.97</v>
          </cell>
          <cell r="C235">
            <v>469234.54</v>
          </cell>
        </row>
        <row r="236">
          <cell r="A236" t="str">
            <v>Reimerswaal</v>
          </cell>
          <cell r="B236">
            <v>881466.48</v>
          </cell>
          <cell r="C236">
            <v>873372.48</v>
          </cell>
        </row>
        <row r="237">
          <cell r="A237" t="str">
            <v>Renkum</v>
          </cell>
          <cell r="B237">
            <v>349310.83</v>
          </cell>
          <cell r="C237">
            <v>391320.88</v>
          </cell>
        </row>
        <row r="238">
          <cell r="A238" t="str">
            <v>Renswoude</v>
          </cell>
          <cell r="B238">
            <v>77846.98</v>
          </cell>
          <cell r="C238">
            <v>68937.820000000007</v>
          </cell>
        </row>
        <row r="239">
          <cell r="A239" t="str">
            <v>Reusel-De Mierden</v>
          </cell>
          <cell r="B239">
            <v>125808.33</v>
          </cell>
          <cell r="C239">
            <v>135603.93</v>
          </cell>
        </row>
        <row r="240">
          <cell r="A240" t="str">
            <v>Rheden</v>
          </cell>
          <cell r="B240">
            <v>1090424.31</v>
          </cell>
          <cell r="C240">
            <v>1203368.95</v>
          </cell>
        </row>
        <row r="241">
          <cell r="A241" t="str">
            <v>Rhenen</v>
          </cell>
          <cell r="B241">
            <v>608043.25</v>
          </cell>
          <cell r="C241">
            <v>593647.93000000005</v>
          </cell>
        </row>
        <row r="242">
          <cell r="A242" t="str">
            <v>Ridderkerk</v>
          </cell>
          <cell r="B242">
            <v>2107179.85</v>
          </cell>
          <cell r="C242">
            <v>2098834.42</v>
          </cell>
        </row>
        <row r="243">
          <cell r="A243" t="str">
            <v>Rijssen-Holten</v>
          </cell>
          <cell r="B243">
            <v>609638.78</v>
          </cell>
          <cell r="C243">
            <v>609877.06999999995</v>
          </cell>
        </row>
        <row r="244">
          <cell r="A244" t="str">
            <v>Rijswijk</v>
          </cell>
          <cell r="B244">
            <v>2464217.83</v>
          </cell>
          <cell r="C244">
            <v>2507710.86</v>
          </cell>
        </row>
        <row r="245">
          <cell r="A245" t="str">
            <v>Roerdalen</v>
          </cell>
          <cell r="B245">
            <v>342779.6</v>
          </cell>
          <cell r="C245">
            <v>379028.99</v>
          </cell>
        </row>
        <row r="246">
          <cell r="A246" t="str">
            <v>Roermond</v>
          </cell>
          <cell r="B246">
            <v>2685206.26</v>
          </cell>
          <cell r="C246">
            <v>2647059.9700000002</v>
          </cell>
        </row>
        <row r="247">
          <cell r="A247" t="str">
            <v>Roosendaal</v>
          </cell>
          <cell r="B247">
            <v>3184813.08</v>
          </cell>
          <cell r="C247">
            <v>3010484.02</v>
          </cell>
        </row>
        <row r="248">
          <cell r="A248" t="str">
            <v>Rotterdam</v>
          </cell>
          <cell r="B248">
            <v>58285653.68</v>
          </cell>
          <cell r="C248">
            <v>54000873.859999999</v>
          </cell>
        </row>
        <row r="249">
          <cell r="A249" t="str">
            <v>Rozendaal</v>
          </cell>
          <cell r="B249">
            <v>64000</v>
          </cell>
          <cell r="C249">
            <v>64000</v>
          </cell>
        </row>
        <row r="250">
          <cell r="A250" t="str">
            <v>Rucphen</v>
          </cell>
          <cell r="B250">
            <v>624914.12</v>
          </cell>
          <cell r="C250">
            <v>677197.38</v>
          </cell>
        </row>
        <row r="251">
          <cell r="A251" t="str">
            <v>Schagen</v>
          </cell>
          <cell r="B251">
            <v>387961.44</v>
          </cell>
          <cell r="C251">
            <v>459877.58</v>
          </cell>
        </row>
        <row r="252">
          <cell r="A252" t="str">
            <v>Scherpenzeel</v>
          </cell>
          <cell r="B252">
            <v>157522.1</v>
          </cell>
          <cell r="C252">
            <v>187565.38</v>
          </cell>
        </row>
        <row r="253">
          <cell r="A253" t="str">
            <v>Schiedam</v>
          </cell>
          <cell r="B253">
            <v>7488233.21</v>
          </cell>
          <cell r="C253">
            <v>7061565.4500000002</v>
          </cell>
        </row>
        <row r="254">
          <cell r="A254" t="str">
            <v>Schiermonnikoog</v>
          </cell>
          <cell r="B254">
            <v>64000</v>
          </cell>
          <cell r="C254">
            <v>64000</v>
          </cell>
        </row>
        <row r="255">
          <cell r="A255" t="str">
            <v>Schouwen-Duiveland</v>
          </cell>
          <cell r="B255">
            <v>475181.79</v>
          </cell>
          <cell r="C255">
            <v>516751.59</v>
          </cell>
        </row>
        <row r="256">
          <cell r="A256" t="str">
            <v>Simpelveld</v>
          </cell>
          <cell r="B256">
            <v>126172.17</v>
          </cell>
          <cell r="C256">
            <v>94622.95</v>
          </cell>
        </row>
        <row r="257">
          <cell r="A257" t="str">
            <v>Sint-Michielsgestel</v>
          </cell>
          <cell r="B257">
            <v>139431.47</v>
          </cell>
          <cell r="C257">
            <v>210477.63</v>
          </cell>
        </row>
        <row r="258">
          <cell r="A258" t="str">
            <v>Sittard-Geleen</v>
          </cell>
          <cell r="B258">
            <v>2614030.6800000002</v>
          </cell>
          <cell r="C258">
            <v>2692251.28</v>
          </cell>
        </row>
        <row r="259">
          <cell r="A259" t="str">
            <v>Sliedrecht</v>
          </cell>
          <cell r="B259">
            <v>980705.5</v>
          </cell>
          <cell r="C259">
            <v>1078046.27</v>
          </cell>
        </row>
        <row r="260">
          <cell r="A260" t="str">
            <v>Sluis</v>
          </cell>
          <cell r="B260">
            <v>394319.71</v>
          </cell>
          <cell r="C260">
            <v>443243.32</v>
          </cell>
        </row>
        <row r="261">
          <cell r="A261" t="str">
            <v>Smallingerland</v>
          </cell>
          <cell r="B261">
            <v>1506732.52</v>
          </cell>
          <cell r="C261">
            <v>1500958.15</v>
          </cell>
        </row>
        <row r="262">
          <cell r="A262" t="str">
            <v>Soest</v>
          </cell>
          <cell r="B262">
            <v>1411928.18</v>
          </cell>
          <cell r="C262">
            <v>1489713.59</v>
          </cell>
        </row>
        <row r="263">
          <cell r="A263" t="str">
            <v>Someren</v>
          </cell>
          <cell r="B263">
            <v>205897.99</v>
          </cell>
          <cell r="C263">
            <v>264926.87</v>
          </cell>
        </row>
        <row r="264">
          <cell r="A264" t="str">
            <v>Son en Breugel</v>
          </cell>
          <cell r="B264">
            <v>64000</v>
          </cell>
          <cell r="C264">
            <v>64000</v>
          </cell>
        </row>
        <row r="265">
          <cell r="A265" t="str">
            <v>Stadskanaal</v>
          </cell>
          <cell r="B265">
            <v>1133828.71</v>
          </cell>
          <cell r="C265">
            <v>1204185.2</v>
          </cell>
        </row>
        <row r="266">
          <cell r="A266" t="str">
            <v>Staphorst</v>
          </cell>
          <cell r="B266">
            <v>376062.07</v>
          </cell>
          <cell r="C266">
            <v>326209.27</v>
          </cell>
        </row>
        <row r="267">
          <cell r="A267" t="str">
            <v>Stede Broec</v>
          </cell>
          <cell r="B267">
            <v>722169.91</v>
          </cell>
          <cell r="C267">
            <v>764365.97</v>
          </cell>
        </row>
        <row r="268">
          <cell r="A268" t="str">
            <v>Steenbergen</v>
          </cell>
          <cell r="B268">
            <v>521458.14</v>
          </cell>
          <cell r="C268">
            <v>463001.57</v>
          </cell>
        </row>
        <row r="269">
          <cell r="A269" t="str">
            <v>Steenwijkerland</v>
          </cell>
          <cell r="B269">
            <v>983300.1</v>
          </cell>
          <cell r="C269">
            <v>1001224.95</v>
          </cell>
        </row>
        <row r="270">
          <cell r="A270" t="str">
            <v>Stein</v>
          </cell>
          <cell r="B270">
            <v>227898.42</v>
          </cell>
          <cell r="C270">
            <v>268495</v>
          </cell>
        </row>
        <row r="271">
          <cell r="A271" t="str">
            <v>Stichtse Vecht</v>
          </cell>
          <cell r="B271">
            <v>1012219.46</v>
          </cell>
          <cell r="C271">
            <v>1092654.8999999999</v>
          </cell>
        </row>
        <row r="272">
          <cell r="A272" t="str">
            <v>Súdwest-Fryslân</v>
          </cell>
          <cell r="B272">
            <v>1574111.62</v>
          </cell>
          <cell r="C272">
            <v>1789295.43</v>
          </cell>
        </row>
        <row r="273">
          <cell r="A273" t="str">
            <v>Terneuzen</v>
          </cell>
          <cell r="B273">
            <v>2136755.3199999998</v>
          </cell>
          <cell r="C273">
            <v>2157406.96</v>
          </cell>
        </row>
        <row r="274">
          <cell r="A274" t="str">
            <v>Terschelling</v>
          </cell>
          <cell r="B274">
            <v>64000</v>
          </cell>
          <cell r="C274">
            <v>64000</v>
          </cell>
        </row>
        <row r="275">
          <cell r="A275" t="str">
            <v>Texel</v>
          </cell>
          <cell r="B275">
            <v>194463.85</v>
          </cell>
          <cell r="C275">
            <v>253913.38</v>
          </cell>
        </row>
        <row r="276">
          <cell r="A276" t="str">
            <v>Teylingen</v>
          </cell>
          <cell r="B276">
            <v>192784.82</v>
          </cell>
          <cell r="C276">
            <v>292061.46000000002</v>
          </cell>
        </row>
        <row r="277">
          <cell r="A277" t="str">
            <v>Tholen</v>
          </cell>
          <cell r="B277">
            <v>906121.16</v>
          </cell>
          <cell r="C277">
            <v>999523.42</v>
          </cell>
        </row>
        <row r="278">
          <cell r="A278" t="str">
            <v>Tiel</v>
          </cell>
          <cell r="B278">
            <v>2346309.61</v>
          </cell>
          <cell r="C278">
            <v>2243795.31</v>
          </cell>
        </row>
        <row r="279">
          <cell r="A279" t="str">
            <v>Tilburg</v>
          </cell>
          <cell r="B279">
            <v>10324585.41</v>
          </cell>
          <cell r="C279">
            <v>9761217.0700000003</v>
          </cell>
        </row>
        <row r="280">
          <cell r="A280" t="str">
            <v>Tubbergen</v>
          </cell>
          <cell r="B280">
            <v>64000</v>
          </cell>
          <cell r="C280">
            <v>64000</v>
          </cell>
        </row>
        <row r="281">
          <cell r="A281" t="str">
            <v>Twenterand</v>
          </cell>
          <cell r="B281">
            <v>990723.04</v>
          </cell>
          <cell r="C281">
            <v>971542.56</v>
          </cell>
        </row>
        <row r="282">
          <cell r="A282" t="str">
            <v>Tynaarlo</v>
          </cell>
          <cell r="B282">
            <v>64000</v>
          </cell>
          <cell r="C282">
            <v>64000</v>
          </cell>
        </row>
        <row r="283">
          <cell r="A283" t="str">
            <v>Tytsjerksteradiel</v>
          </cell>
          <cell r="B283">
            <v>804040.01</v>
          </cell>
          <cell r="C283">
            <v>1024437.3</v>
          </cell>
        </row>
        <row r="284">
          <cell r="A284" t="str">
            <v>Uitgeest</v>
          </cell>
          <cell r="B284">
            <v>76928.429999999993</v>
          </cell>
          <cell r="C284">
            <v>94109.79</v>
          </cell>
        </row>
        <row r="285">
          <cell r="A285" t="str">
            <v>Uithoorn</v>
          </cell>
          <cell r="B285">
            <v>666714.04</v>
          </cell>
          <cell r="C285">
            <v>749583.29</v>
          </cell>
        </row>
        <row r="286">
          <cell r="A286" t="str">
            <v>Urk</v>
          </cell>
          <cell r="B286">
            <v>1308785.3400000001</v>
          </cell>
          <cell r="C286">
            <v>1238200.97</v>
          </cell>
        </row>
        <row r="287">
          <cell r="A287" t="str">
            <v>Utrecht</v>
          </cell>
          <cell r="B287">
            <v>13874509.560000001</v>
          </cell>
          <cell r="C287">
            <v>13636484.85</v>
          </cell>
        </row>
        <row r="288">
          <cell r="A288" t="str">
            <v>Utrechtse Heuvelrug</v>
          </cell>
          <cell r="B288">
            <v>394113.93</v>
          </cell>
          <cell r="C288">
            <v>581824.18999999994</v>
          </cell>
        </row>
        <row r="289">
          <cell r="A289" t="str">
            <v>Vaals</v>
          </cell>
          <cell r="B289">
            <v>246698.84</v>
          </cell>
          <cell r="C289">
            <v>211398.92</v>
          </cell>
        </row>
        <row r="290">
          <cell r="A290" t="str">
            <v>Valkenburg aan de Geul</v>
          </cell>
          <cell r="B290">
            <v>280339.18</v>
          </cell>
          <cell r="C290">
            <v>271676</v>
          </cell>
        </row>
        <row r="291">
          <cell r="A291" t="str">
            <v>Valkenswaard</v>
          </cell>
          <cell r="B291">
            <v>429794.16</v>
          </cell>
          <cell r="C291">
            <v>385021.89</v>
          </cell>
        </row>
        <row r="292">
          <cell r="A292" t="str">
            <v>Veendam</v>
          </cell>
          <cell r="B292">
            <v>1136667.8600000001</v>
          </cell>
          <cell r="C292">
            <v>1098713.82</v>
          </cell>
        </row>
        <row r="293">
          <cell r="A293" t="str">
            <v>Veenendaal</v>
          </cell>
          <cell r="B293">
            <v>1924335.04</v>
          </cell>
          <cell r="C293">
            <v>1958681.05</v>
          </cell>
        </row>
        <row r="294">
          <cell r="A294" t="str">
            <v>Veere</v>
          </cell>
          <cell r="B294">
            <v>93632.29</v>
          </cell>
          <cell r="C294">
            <v>138937.98000000001</v>
          </cell>
        </row>
        <row r="295">
          <cell r="A295" t="str">
            <v>Veldhoven</v>
          </cell>
          <cell r="B295">
            <v>371648.26</v>
          </cell>
          <cell r="C295">
            <v>422341.7</v>
          </cell>
        </row>
        <row r="296">
          <cell r="A296" t="str">
            <v>Velsen</v>
          </cell>
          <cell r="B296">
            <v>2260893.56</v>
          </cell>
          <cell r="C296">
            <v>2344267.12</v>
          </cell>
        </row>
        <row r="297">
          <cell r="A297" t="str">
            <v>Venlo</v>
          </cell>
          <cell r="B297">
            <v>4793253.96</v>
          </cell>
          <cell r="C297">
            <v>4662564.01</v>
          </cell>
        </row>
        <row r="298">
          <cell r="A298" t="str">
            <v>Venray</v>
          </cell>
          <cell r="B298">
            <v>1148227.25</v>
          </cell>
          <cell r="C298">
            <v>1007424.92</v>
          </cell>
        </row>
        <row r="299">
          <cell r="A299" t="str">
            <v>Vijfheerenlanden</v>
          </cell>
          <cell r="B299">
            <v>1902406.19</v>
          </cell>
          <cell r="C299">
            <v>2014141.61</v>
          </cell>
        </row>
        <row r="300">
          <cell r="A300" t="str">
            <v>Vlaardingen</v>
          </cell>
          <cell r="B300">
            <v>5510115.3700000001</v>
          </cell>
          <cell r="C300">
            <v>5467898.9500000002</v>
          </cell>
        </row>
        <row r="301">
          <cell r="A301" t="str">
            <v>Vlieland</v>
          </cell>
          <cell r="B301">
            <v>64000</v>
          </cell>
          <cell r="C301">
            <v>64000</v>
          </cell>
        </row>
        <row r="302">
          <cell r="A302" t="str">
            <v>Vlissingen</v>
          </cell>
          <cell r="B302">
            <v>1590013.25</v>
          </cell>
          <cell r="C302">
            <v>1585837.02</v>
          </cell>
        </row>
        <row r="303">
          <cell r="A303" t="str">
            <v>Voerendaal</v>
          </cell>
          <cell r="B303">
            <v>64838.18</v>
          </cell>
          <cell r="C303">
            <v>92042.14</v>
          </cell>
        </row>
        <row r="304">
          <cell r="A304" t="str">
            <v>Voorne aan Zee</v>
          </cell>
          <cell r="B304">
            <v>2080374.94</v>
          </cell>
          <cell r="C304">
            <v>2153244.64</v>
          </cell>
        </row>
        <row r="305">
          <cell r="A305" t="str">
            <v>Voorschoten</v>
          </cell>
          <cell r="B305">
            <v>254724.21</v>
          </cell>
          <cell r="C305">
            <v>310640.34000000003</v>
          </cell>
        </row>
        <row r="306">
          <cell r="A306" t="str">
            <v>Voorst</v>
          </cell>
          <cell r="B306">
            <v>84437.86</v>
          </cell>
          <cell r="C306">
            <v>94995.07</v>
          </cell>
        </row>
        <row r="307">
          <cell r="A307" t="str">
            <v>Vught</v>
          </cell>
          <cell r="B307">
            <v>64000</v>
          </cell>
          <cell r="C307">
            <v>81946.94</v>
          </cell>
        </row>
        <row r="308">
          <cell r="A308" t="str">
            <v>Waadhoeke</v>
          </cell>
          <cell r="B308">
            <v>1076792.22</v>
          </cell>
          <cell r="C308">
            <v>1165097.83</v>
          </cell>
        </row>
        <row r="309">
          <cell r="A309" t="str">
            <v>Waalre</v>
          </cell>
          <cell r="B309">
            <v>64000</v>
          </cell>
          <cell r="C309">
            <v>64000</v>
          </cell>
        </row>
        <row r="310">
          <cell r="A310" t="str">
            <v>Waalwijk</v>
          </cell>
          <cell r="B310">
            <v>1438724.15</v>
          </cell>
          <cell r="C310">
            <v>1433835.9</v>
          </cell>
        </row>
        <row r="311">
          <cell r="A311" t="str">
            <v>Waddinxveen</v>
          </cell>
          <cell r="B311">
            <v>627783.1</v>
          </cell>
          <cell r="C311">
            <v>771985.38</v>
          </cell>
        </row>
        <row r="312">
          <cell r="A312" t="str">
            <v>Wageningen</v>
          </cell>
          <cell r="B312">
            <v>845082.42</v>
          </cell>
          <cell r="C312">
            <v>739557.12</v>
          </cell>
        </row>
        <row r="313">
          <cell r="A313" t="str">
            <v>Wassenaar</v>
          </cell>
          <cell r="B313">
            <v>413785.18</v>
          </cell>
          <cell r="C313">
            <v>434507.55</v>
          </cell>
        </row>
        <row r="314">
          <cell r="A314" t="str">
            <v>Waterland</v>
          </cell>
          <cell r="B314">
            <v>106951.24</v>
          </cell>
          <cell r="C314">
            <v>129121.88</v>
          </cell>
        </row>
        <row r="315">
          <cell r="A315" t="str">
            <v>Weert</v>
          </cell>
          <cell r="B315">
            <v>1338557.6399999999</v>
          </cell>
          <cell r="C315">
            <v>1338201.6299999999</v>
          </cell>
        </row>
        <row r="316">
          <cell r="A316" t="str">
            <v>West Betuwe</v>
          </cell>
          <cell r="B316">
            <v>904877.54</v>
          </cell>
          <cell r="C316">
            <v>1056361.4099999999</v>
          </cell>
        </row>
        <row r="317">
          <cell r="A317" t="str">
            <v>West Maas en Waal</v>
          </cell>
          <cell r="B317">
            <v>244894.55</v>
          </cell>
          <cell r="C317">
            <v>245750.8</v>
          </cell>
        </row>
        <row r="318">
          <cell r="A318" t="str">
            <v>Westerkwartier</v>
          </cell>
          <cell r="B318">
            <v>467102.74</v>
          </cell>
          <cell r="C318">
            <v>519560.48</v>
          </cell>
        </row>
        <row r="319">
          <cell r="A319" t="str">
            <v>Westerveld</v>
          </cell>
          <cell r="B319">
            <v>64000</v>
          </cell>
          <cell r="C319">
            <v>78970</v>
          </cell>
        </row>
        <row r="320">
          <cell r="A320" t="str">
            <v>Westervoort</v>
          </cell>
          <cell r="B320">
            <v>457809.89</v>
          </cell>
          <cell r="C320">
            <v>507031.51</v>
          </cell>
        </row>
        <row r="321">
          <cell r="A321" t="str">
            <v>Westerwolde</v>
          </cell>
          <cell r="B321">
            <v>1142310.3700000001</v>
          </cell>
          <cell r="C321">
            <v>963731.08</v>
          </cell>
        </row>
        <row r="322">
          <cell r="A322" t="str">
            <v>Westland</v>
          </cell>
          <cell r="B322">
            <v>2130137.6</v>
          </cell>
          <cell r="C322">
            <v>2371740.81</v>
          </cell>
        </row>
        <row r="323">
          <cell r="A323" t="str">
            <v>Weststellingwerf</v>
          </cell>
          <cell r="B323">
            <v>536408.41</v>
          </cell>
          <cell r="C323">
            <v>497302.43</v>
          </cell>
        </row>
        <row r="324">
          <cell r="A324" t="str">
            <v>Wierden</v>
          </cell>
          <cell r="B324">
            <v>64000</v>
          </cell>
          <cell r="C324">
            <v>64000</v>
          </cell>
        </row>
        <row r="325">
          <cell r="A325" t="str">
            <v>Wijchen</v>
          </cell>
          <cell r="B325">
            <v>521705.67</v>
          </cell>
          <cell r="C325">
            <v>554317.48</v>
          </cell>
        </row>
        <row r="326">
          <cell r="A326" t="str">
            <v>Wijdemeren</v>
          </cell>
          <cell r="B326">
            <v>191433.84</v>
          </cell>
          <cell r="C326">
            <v>277866.96000000002</v>
          </cell>
        </row>
        <row r="327">
          <cell r="A327" t="str">
            <v>Wijk bij Duurstede</v>
          </cell>
          <cell r="B327">
            <v>377159.55</v>
          </cell>
          <cell r="C327">
            <v>407006.84</v>
          </cell>
        </row>
        <row r="328">
          <cell r="A328" t="str">
            <v>Winterswijk</v>
          </cell>
          <cell r="B328">
            <v>920919.33</v>
          </cell>
          <cell r="C328">
            <v>1094995.6399999999</v>
          </cell>
        </row>
        <row r="329">
          <cell r="A329" t="str">
            <v>Woensdrecht</v>
          </cell>
          <cell r="B329">
            <v>423805.71</v>
          </cell>
          <cell r="C329">
            <v>448527.99</v>
          </cell>
        </row>
        <row r="330">
          <cell r="A330" t="str">
            <v>Woerden</v>
          </cell>
          <cell r="B330">
            <v>588398.84</v>
          </cell>
          <cell r="C330">
            <v>646158.55000000005</v>
          </cell>
        </row>
        <row r="331">
          <cell r="A331" t="str">
            <v>Wormerland</v>
          </cell>
          <cell r="B331">
            <v>405097.74</v>
          </cell>
          <cell r="C331">
            <v>406073.55</v>
          </cell>
        </row>
        <row r="332">
          <cell r="A332" t="str">
            <v>Woudenberg</v>
          </cell>
          <cell r="B332">
            <v>193727.23</v>
          </cell>
          <cell r="C332">
            <v>203350.37</v>
          </cell>
        </row>
        <row r="333">
          <cell r="A333" t="str">
            <v>Zaanstad</v>
          </cell>
          <cell r="B333">
            <v>8834106.4299999997</v>
          </cell>
          <cell r="C333">
            <v>8920641.9800000004</v>
          </cell>
        </row>
        <row r="334">
          <cell r="A334" t="str">
            <v>Zaltbommel</v>
          </cell>
          <cell r="B334">
            <v>606993.48</v>
          </cell>
          <cell r="C334">
            <v>670676.31000000006</v>
          </cell>
        </row>
        <row r="335">
          <cell r="A335" t="str">
            <v>Zandvoort</v>
          </cell>
          <cell r="B335">
            <v>353005.9</v>
          </cell>
          <cell r="C335">
            <v>339659.52000000002</v>
          </cell>
        </row>
        <row r="336">
          <cell r="A336" t="str">
            <v>Zeewolde</v>
          </cell>
          <cell r="B336">
            <v>466890.99</v>
          </cell>
          <cell r="C336">
            <v>538808.56999999995</v>
          </cell>
        </row>
        <row r="337">
          <cell r="A337" t="str">
            <v>Zeist</v>
          </cell>
          <cell r="B337">
            <v>1499288.7</v>
          </cell>
          <cell r="C337">
            <v>1535601.12</v>
          </cell>
        </row>
        <row r="338">
          <cell r="A338" t="str">
            <v>Zevenaar</v>
          </cell>
          <cell r="B338">
            <v>1076043.6599999999</v>
          </cell>
          <cell r="C338">
            <v>1155758.8700000001</v>
          </cell>
        </row>
        <row r="339">
          <cell r="A339" t="str">
            <v>Zoetermeer</v>
          </cell>
          <cell r="B339">
            <v>5477217.6200000001</v>
          </cell>
          <cell r="C339">
            <v>5610582.1200000001</v>
          </cell>
        </row>
        <row r="340">
          <cell r="A340" t="str">
            <v>Zoeterwoude</v>
          </cell>
          <cell r="B340">
            <v>64214.879999999997</v>
          </cell>
          <cell r="C340">
            <v>86061.24</v>
          </cell>
        </row>
        <row r="341">
          <cell r="A341" t="str">
            <v>Zuidplas</v>
          </cell>
          <cell r="B341">
            <v>675723.57</v>
          </cell>
          <cell r="C341">
            <v>778455.43</v>
          </cell>
        </row>
        <row r="342">
          <cell r="A342" t="str">
            <v>Zundert</v>
          </cell>
          <cell r="B342">
            <v>228563.47</v>
          </cell>
          <cell r="C342">
            <v>202744.18</v>
          </cell>
        </row>
        <row r="343">
          <cell r="A343" t="str">
            <v>Zutphen</v>
          </cell>
          <cell r="B343">
            <v>1484612.8</v>
          </cell>
          <cell r="C343">
            <v>1578103.57</v>
          </cell>
        </row>
        <row r="344">
          <cell r="A344" t="str">
            <v>Zwartewaterland</v>
          </cell>
          <cell r="B344">
            <v>442650.86</v>
          </cell>
          <cell r="C344">
            <v>481646.47</v>
          </cell>
        </row>
        <row r="345">
          <cell r="A345" t="str">
            <v>Zwijndrecht</v>
          </cell>
          <cell r="B345">
            <v>2293194.85</v>
          </cell>
          <cell r="C345">
            <v>2229114.66</v>
          </cell>
        </row>
        <row r="346">
          <cell r="A346" t="str">
            <v>Zwolle</v>
          </cell>
          <cell r="B346">
            <v>2292586.46</v>
          </cell>
          <cell r="C346">
            <v>2372737.13</v>
          </cell>
        </row>
      </sheetData>
      <sheetData sheetId="1"/>
      <sheetData sheetId="2" refreshError="1"/>
      <sheetData sheetId="3"/>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55"/>
  <sheetViews>
    <sheetView showGridLines="0" tabSelected="1" workbookViewId="0">
      <selection activeCell="E10" sqref="E10"/>
    </sheetView>
  </sheetViews>
  <sheetFormatPr defaultRowHeight="12.75" x14ac:dyDescent="0.2"/>
  <cols>
    <col min="1" max="1" width="28.42578125" bestFit="1" customWidth="1"/>
    <col min="2" max="2" width="23.5703125" customWidth="1"/>
    <col min="3" max="3" width="26.7109375" customWidth="1"/>
  </cols>
  <sheetData>
    <row r="1" spans="1:3" ht="46.5" customHeight="1" x14ac:dyDescent="0.2">
      <c r="A1" s="62" t="s">
        <v>388</v>
      </c>
      <c r="B1" s="62"/>
      <c r="C1" s="62"/>
    </row>
    <row r="2" spans="1:3" ht="36.75" customHeight="1" x14ac:dyDescent="0.2">
      <c r="A2" s="62" t="s">
        <v>353</v>
      </c>
      <c r="B2" s="62"/>
      <c r="C2" s="62"/>
    </row>
    <row r="4" spans="1:3" x14ac:dyDescent="0.2">
      <c r="A4" s="37" t="s">
        <v>389</v>
      </c>
      <c r="B4" s="38" t="s">
        <v>386</v>
      </c>
      <c r="C4" s="38" t="s">
        <v>387</v>
      </c>
    </row>
    <row r="5" spans="1:3" ht="15" x14ac:dyDescent="0.25">
      <c r="A5" s="54" t="s">
        <v>3</v>
      </c>
      <c r="B5" s="22">
        <f>VLOOKUP(A5,'Berekening 2024 def.'!$A$19:$H$360,8,FALSE)</f>
        <v>190306.15</v>
      </c>
      <c r="C5" s="22">
        <f>VLOOKUP(A5,'Berekening 2025 voorlopig'!$A$19:$H$361,8,FALSE)</f>
        <v>181038.41</v>
      </c>
    </row>
    <row r="6" spans="1:3" ht="15" x14ac:dyDescent="0.25">
      <c r="A6" s="54" t="s">
        <v>4</v>
      </c>
      <c r="B6" s="22">
        <f>VLOOKUP(A6,'Berekening 2024 def.'!$A$19:$H$360,8,FALSE)</f>
        <v>419863.08</v>
      </c>
      <c r="C6" s="22">
        <f>VLOOKUP(A6,'Berekening 2025 voorlopig'!$A$19:$H$361,8,FALSE)</f>
        <v>528248.22</v>
      </c>
    </row>
    <row r="7" spans="1:3" ht="15" x14ac:dyDescent="0.25">
      <c r="A7" s="54" t="s">
        <v>5</v>
      </c>
      <c r="B7" s="22">
        <f>VLOOKUP(A7,'Berekening 2024 def.'!$A$19:$H$360,8,FALSE)</f>
        <v>403821.14</v>
      </c>
      <c r="C7" s="22">
        <f>VLOOKUP(A7,'Berekening 2025 voorlopig'!$A$19:$H$361,8,FALSE)</f>
        <v>463005.52</v>
      </c>
    </row>
    <row r="8" spans="1:3" ht="15" x14ac:dyDescent="0.25">
      <c r="A8" s="54" t="s">
        <v>6</v>
      </c>
      <c r="B8" s="22">
        <f>VLOOKUP(A8,'Berekening 2024 def.'!$A$19:$H$360,8,FALSE)</f>
        <v>883319.55</v>
      </c>
      <c r="C8" s="22">
        <f>VLOOKUP(A8,'Berekening 2025 voorlopig'!$A$19:$H$361,8,FALSE)</f>
        <v>849196.52</v>
      </c>
    </row>
    <row r="9" spans="1:3" ht="15" x14ac:dyDescent="0.25">
      <c r="A9" s="54" t="s">
        <v>7</v>
      </c>
      <c r="B9" s="22">
        <f>VLOOKUP(A9,'Berekening 2024 def.'!$A$19:$H$360,8,FALSE)</f>
        <v>744272.31</v>
      </c>
      <c r="C9" s="22">
        <f>VLOOKUP(A9,'Berekening 2025 voorlopig'!$A$19:$H$361,8,FALSE)</f>
        <v>745617.49</v>
      </c>
    </row>
    <row r="10" spans="1:3" ht="15" x14ac:dyDescent="0.25">
      <c r="A10" s="54" t="s">
        <v>8</v>
      </c>
      <c r="B10" s="22">
        <f>VLOOKUP(A10,'Berekening 2024 def.'!$A$19:$H$360,8,FALSE)</f>
        <v>423549.47</v>
      </c>
      <c r="C10" s="22">
        <f>VLOOKUP(A10,'Berekening 2025 voorlopig'!$A$19:$H$361,8,FALSE)</f>
        <v>463892.19</v>
      </c>
    </row>
    <row r="11" spans="1:3" ht="15" x14ac:dyDescent="0.25">
      <c r="A11" s="54" t="s">
        <v>9</v>
      </c>
      <c r="B11" s="22">
        <f>VLOOKUP(A11,'Berekening 2024 def.'!$A$19:$H$360,8,FALSE)</f>
        <v>3375145.99</v>
      </c>
      <c r="C11" s="22">
        <f>VLOOKUP(A11,'Berekening 2025 voorlopig'!$A$19:$H$361,8,FALSE)</f>
        <v>3421067.89</v>
      </c>
    </row>
    <row r="12" spans="1:3" ht="15" x14ac:dyDescent="0.25">
      <c r="A12" s="54" t="s">
        <v>10</v>
      </c>
      <c r="B12" s="22">
        <f>VLOOKUP(A12,'Berekening 2024 def.'!$A$19:$H$360,8,FALSE)</f>
        <v>4503269.8600000003</v>
      </c>
      <c r="C12" s="22">
        <f>VLOOKUP(A12,'Berekening 2025 voorlopig'!$A$19:$H$361,8,FALSE)</f>
        <v>4532921.49</v>
      </c>
    </row>
    <row r="13" spans="1:3" ht="15" x14ac:dyDescent="0.25">
      <c r="A13" s="54" t="s">
        <v>11</v>
      </c>
      <c r="B13" s="22">
        <f>VLOOKUP(A13,'Berekening 2024 def.'!$A$19:$H$360,8,FALSE)</f>
        <v>12642570.57</v>
      </c>
      <c r="C13" s="22">
        <f>VLOOKUP(A13,'Berekening 2025 voorlopig'!$A$19:$H$361,8,FALSE)</f>
        <v>12433826.810000001</v>
      </c>
    </row>
    <row r="14" spans="1:3" ht="15" x14ac:dyDescent="0.25">
      <c r="A14" s="54" t="s">
        <v>12</v>
      </c>
      <c r="B14" s="22">
        <f>VLOOKUP(A14,'Berekening 2024 def.'!$A$19:$H$360,8,FALSE)</f>
        <v>2975918.36</v>
      </c>
      <c r="C14" s="22">
        <f>VLOOKUP(A14,'Berekening 2025 voorlopig'!$A$19:$H$361,8,FALSE)</f>
        <v>2887325.55</v>
      </c>
    </row>
    <row r="15" spans="1:3" ht="15" x14ac:dyDescent="0.25">
      <c r="A15" s="54" t="s">
        <v>13</v>
      </c>
      <c r="B15" s="22">
        <f>VLOOKUP(A15,'Berekening 2024 def.'!$A$19:$H$360,8,FALSE)</f>
        <v>64000</v>
      </c>
      <c r="C15" s="22">
        <f>VLOOKUP(A15,'Berekening 2025 voorlopig'!$A$19:$H$361,8,FALSE)</f>
        <v>64000</v>
      </c>
    </row>
    <row r="16" spans="1:3" ht="15" x14ac:dyDescent="0.25">
      <c r="A16" s="54" t="s">
        <v>14</v>
      </c>
      <c r="B16" s="22">
        <f>VLOOKUP(A16,'Berekening 2024 def.'!$A$19:$H$360,8,FALSE)</f>
        <v>1087226.1200000001</v>
      </c>
      <c r="C16" s="22">
        <f>VLOOKUP(A16,'Berekening 2025 voorlopig'!$A$19:$H$361,8,FALSE)</f>
        <v>1107878.0900000001</v>
      </c>
    </row>
    <row r="17" spans="1:3" ht="15" x14ac:dyDescent="0.25">
      <c r="A17" s="54" t="s">
        <v>15</v>
      </c>
      <c r="B17" s="22">
        <f>VLOOKUP(A17,'Berekening 2024 def.'!$A$19:$H$360,8,FALSE)</f>
        <v>64000</v>
      </c>
      <c r="C17" s="22">
        <f>VLOOKUP(A17,'Berekening 2025 voorlopig'!$A$19:$H$361,8,FALSE)</f>
        <v>64000</v>
      </c>
    </row>
    <row r="18" spans="1:3" ht="15" x14ac:dyDescent="0.25">
      <c r="A18" s="54" t="s">
        <v>16</v>
      </c>
      <c r="B18" s="22">
        <f>VLOOKUP(A18,'Berekening 2024 def.'!$A$19:$H$360,8,FALSE)</f>
        <v>5024023.09</v>
      </c>
      <c r="C18" s="22">
        <f>VLOOKUP(A18,'Berekening 2025 voorlopig'!$A$19:$H$361,8,FALSE)</f>
        <v>4965225.7</v>
      </c>
    </row>
    <row r="19" spans="1:3" ht="15" x14ac:dyDescent="0.25">
      <c r="A19" s="54" t="s">
        <v>17</v>
      </c>
      <c r="B19" s="22">
        <f>VLOOKUP(A19,'Berekening 2024 def.'!$A$19:$H$360,8,FALSE)</f>
        <v>1052494.8700000001</v>
      </c>
      <c r="C19" s="22">
        <f>VLOOKUP(A19,'Berekening 2025 voorlopig'!$A$19:$H$361,8,FALSE)</f>
        <v>1138901.83</v>
      </c>
    </row>
    <row r="20" spans="1:3" ht="15" x14ac:dyDescent="0.25">
      <c r="A20" s="54" t="s">
        <v>18</v>
      </c>
      <c r="B20" s="22">
        <f>VLOOKUP(A20,'Berekening 2024 def.'!$A$19:$H$360,8,FALSE)</f>
        <v>49046530.32</v>
      </c>
      <c r="C20" s="22">
        <f>VLOOKUP(A20,'Berekening 2025 voorlopig'!$A$19:$H$361,8,FALSE)</f>
        <v>46730509.390000001</v>
      </c>
    </row>
    <row r="21" spans="1:3" ht="15" x14ac:dyDescent="0.25">
      <c r="A21" s="54" t="s">
        <v>19</v>
      </c>
      <c r="B21" s="22">
        <f>VLOOKUP(A21,'Berekening 2024 def.'!$A$19:$H$360,8,FALSE)</f>
        <v>4889508.25</v>
      </c>
      <c r="C21" s="22">
        <f>VLOOKUP(A21,'Berekening 2025 voorlopig'!$A$19:$H$361,8,FALSE)</f>
        <v>5018074.38</v>
      </c>
    </row>
    <row r="22" spans="1:3" ht="15" x14ac:dyDescent="0.25">
      <c r="A22" s="54" t="s">
        <v>20</v>
      </c>
      <c r="B22" s="22">
        <f>VLOOKUP(A22,'Berekening 2024 def.'!$A$19:$H$360,8,FALSE)</f>
        <v>7932331.7999999998</v>
      </c>
      <c r="C22" s="22">
        <f>VLOOKUP(A22,'Berekening 2025 voorlopig'!$A$19:$H$361,8,FALSE)</f>
        <v>7884890.4800000004</v>
      </c>
    </row>
    <row r="23" spans="1:3" ht="15" x14ac:dyDescent="0.25">
      <c r="A23" s="54" t="s">
        <v>21</v>
      </c>
      <c r="B23" s="22">
        <f>VLOOKUP(A23,'Berekening 2024 def.'!$A$19:$H$360,8,FALSE)</f>
        <v>1768871.52</v>
      </c>
      <c r="C23" s="22">
        <f>VLOOKUP(A23,'Berekening 2025 voorlopig'!$A$19:$H$361,8,FALSE)</f>
        <v>1831625.49</v>
      </c>
    </row>
    <row r="24" spans="1:3" ht="15" x14ac:dyDescent="0.25">
      <c r="A24" s="54" t="s">
        <v>22</v>
      </c>
      <c r="B24" s="22">
        <f>VLOOKUP(A24,'Berekening 2024 def.'!$A$19:$H$360,8,FALSE)</f>
        <v>264104.83</v>
      </c>
      <c r="C24" s="22">
        <f>VLOOKUP(A24,'Berekening 2025 voorlopig'!$A$19:$H$361,8,FALSE)</f>
        <v>269047.53999999998</v>
      </c>
    </row>
    <row r="25" spans="1:3" ht="15" x14ac:dyDescent="0.25">
      <c r="A25" s="54" t="s">
        <v>23</v>
      </c>
      <c r="B25" s="22">
        <f>VLOOKUP(A25,'Berekening 2024 def.'!$A$19:$H$360,8,FALSE)</f>
        <v>106184.92</v>
      </c>
      <c r="C25" s="22">
        <f>VLOOKUP(A25,'Berekening 2025 voorlopig'!$A$19:$H$361,8,FALSE)</f>
        <v>124456.05</v>
      </c>
    </row>
    <row r="26" spans="1:3" ht="15" x14ac:dyDescent="0.25">
      <c r="A26" s="54" t="s">
        <v>24</v>
      </c>
      <c r="B26" s="22">
        <f>VLOOKUP(A26,'Berekening 2024 def.'!$A$19:$H$360,8,FALSE)</f>
        <v>376475.55</v>
      </c>
      <c r="C26" s="22">
        <f>VLOOKUP(A26,'Berekening 2025 voorlopig'!$A$19:$H$361,8,FALSE)</f>
        <v>391778.62</v>
      </c>
    </row>
    <row r="27" spans="1:3" ht="15" x14ac:dyDescent="0.25">
      <c r="A27" s="54" t="s">
        <v>25</v>
      </c>
      <c r="B27" s="22">
        <f>VLOOKUP(A27,'Berekening 2024 def.'!$A$19:$H$360,8,FALSE)</f>
        <v>1272243.93</v>
      </c>
      <c r="C27" s="22">
        <f>VLOOKUP(A27,'Berekening 2025 voorlopig'!$A$19:$H$361,8,FALSE)</f>
        <v>1330402.93</v>
      </c>
    </row>
    <row r="28" spans="1:3" ht="15" x14ac:dyDescent="0.25">
      <c r="A28" s="54" t="s">
        <v>26</v>
      </c>
      <c r="B28" s="22">
        <f>VLOOKUP(A28,'Berekening 2024 def.'!$A$19:$H$360,8,FALSE)</f>
        <v>2010182.46</v>
      </c>
      <c r="C28" s="22">
        <f>VLOOKUP(A28,'Berekening 2025 voorlopig'!$A$19:$H$361,8,FALSE)</f>
        <v>2115037.0699999998</v>
      </c>
    </row>
    <row r="29" spans="1:3" ht="15" x14ac:dyDescent="0.25">
      <c r="A29" s="54" t="s">
        <v>378</v>
      </c>
      <c r="B29" s="22">
        <f>VLOOKUP(A29,'Berekening 2024 def.'!$A$19:$H$360,8,FALSE)</f>
        <v>224911.94</v>
      </c>
      <c r="C29" s="22">
        <f>VLOOKUP(A29,'Berekening 2025 voorlopig'!$A$19:$H$361,8,FALSE)</f>
        <v>239806.82</v>
      </c>
    </row>
    <row r="30" spans="1:3" ht="15" x14ac:dyDescent="0.25">
      <c r="A30" s="54" t="s">
        <v>27</v>
      </c>
      <c r="B30" s="22">
        <f>VLOOKUP(A30,'Berekening 2024 def.'!$A$19:$H$360,8,FALSE)</f>
        <v>652656.06000000006</v>
      </c>
      <c r="C30" s="22">
        <f>VLOOKUP(A30,'Berekening 2025 voorlopig'!$A$19:$H$361,8,FALSE)</f>
        <v>651859.52</v>
      </c>
    </row>
    <row r="31" spans="1:3" ht="15" x14ac:dyDescent="0.25">
      <c r="A31" s="54" t="s">
        <v>28</v>
      </c>
      <c r="B31" s="22">
        <f>VLOOKUP(A31,'Berekening 2024 def.'!$A$19:$H$360,8,FALSE)</f>
        <v>366358.87</v>
      </c>
      <c r="C31" s="22">
        <f>VLOOKUP(A31,'Berekening 2025 voorlopig'!$A$19:$H$361,8,FALSE)</f>
        <v>359062.15</v>
      </c>
    </row>
    <row r="32" spans="1:3" ht="15" x14ac:dyDescent="0.25">
      <c r="A32" s="54" t="s">
        <v>29</v>
      </c>
      <c r="B32" s="22">
        <f>VLOOKUP(A32,'Berekening 2024 def.'!$A$19:$H$360,8,FALSE)</f>
        <v>611886.97</v>
      </c>
      <c r="C32" s="22">
        <f>VLOOKUP(A32,'Berekening 2025 voorlopig'!$A$19:$H$361,8,FALSE)</f>
        <v>644556.59</v>
      </c>
    </row>
    <row r="33" spans="1:3" ht="15" x14ac:dyDescent="0.25">
      <c r="A33" s="54" t="s">
        <v>30</v>
      </c>
      <c r="B33" s="22">
        <f>VLOOKUP(A33,'Berekening 2024 def.'!$A$19:$H$360,8,FALSE)</f>
        <v>162433.01</v>
      </c>
      <c r="C33" s="22">
        <f>VLOOKUP(A33,'Berekening 2025 voorlopig'!$A$19:$H$361,8,FALSE)</f>
        <v>178794.34</v>
      </c>
    </row>
    <row r="34" spans="1:3" ht="15" x14ac:dyDescent="0.25">
      <c r="A34" s="54" t="s">
        <v>31</v>
      </c>
      <c r="B34" s="22">
        <f>VLOOKUP(A34,'Berekening 2024 def.'!$A$19:$H$360,8,FALSE)</f>
        <v>290639.8</v>
      </c>
      <c r="C34" s="22">
        <f>VLOOKUP(A34,'Berekening 2025 voorlopig'!$A$19:$H$361,8,FALSE)</f>
        <v>301622.14</v>
      </c>
    </row>
    <row r="35" spans="1:3" ht="15" x14ac:dyDescent="0.25">
      <c r="A35" s="54" t="s">
        <v>32</v>
      </c>
      <c r="B35" s="22">
        <f>VLOOKUP(A35,'Berekening 2024 def.'!$A$19:$H$360,8,FALSE)</f>
        <v>99780.37</v>
      </c>
      <c r="C35" s="22">
        <f>VLOOKUP(A35,'Berekening 2025 voorlopig'!$A$19:$H$361,8,FALSE)</f>
        <v>81941.09</v>
      </c>
    </row>
    <row r="36" spans="1:3" ht="15" x14ac:dyDescent="0.25">
      <c r="A36" s="54" t="s">
        <v>33</v>
      </c>
      <c r="B36" s="22">
        <f>VLOOKUP(A36,'Berekening 2024 def.'!$A$19:$H$360,8,FALSE)</f>
        <v>3498984.43</v>
      </c>
      <c r="C36" s="22">
        <f>VLOOKUP(A36,'Berekening 2025 voorlopig'!$A$19:$H$361,8,FALSE)</f>
        <v>3436524.95</v>
      </c>
    </row>
    <row r="37" spans="1:3" ht="15" x14ac:dyDescent="0.25">
      <c r="A37" s="54" t="s">
        <v>34</v>
      </c>
      <c r="B37" s="22">
        <f>VLOOKUP(A37,'Berekening 2024 def.'!$A$19:$H$360,8,FALSE)</f>
        <v>389477.66</v>
      </c>
      <c r="C37" s="22">
        <f>VLOOKUP(A37,'Berekening 2025 voorlopig'!$A$19:$H$361,8,FALSE)</f>
        <v>428609.23</v>
      </c>
    </row>
    <row r="38" spans="1:3" ht="15" x14ac:dyDescent="0.25">
      <c r="A38" s="54" t="s">
        <v>35</v>
      </c>
      <c r="B38" s="22">
        <f>VLOOKUP(A38,'Berekening 2024 def.'!$A$19:$H$360,8,FALSE)</f>
        <v>354756.06</v>
      </c>
      <c r="C38" s="22">
        <f>VLOOKUP(A38,'Berekening 2025 voorlopig'!$A$19:$H$361,8,FALSE)</f>
        <v>377856.31</v>
      </c>
    </row>
    <row r="39" spans="1:3" ht="15" x14ac:dyDescent="0.25">
      <c r="A39" s="54" t="s">
        <v>36</v>
      </c>
      <c r="B39" s="22">
        <f>VLOOKUP(A39,'Berekening 2024 def.'!$A$19:$H$360,8,FALSE)</f>
        <v>476937.87</v>
      </c>
      <c r="C39" s="22">
        <f>VLOOKUP(A39,'Berekening 2025 voorlopig'!$A$19:$H$361,8,FALSE)</f>
        <v>483115.17</v>
      </c>
    </row>
    <row r="40" spans="1:3" ht="15" x14ac:dyDescent="0.25">
      <c r="A40" s="54" t="s">
        <v>37</v>
      </c>
      <c r="B40" s="22">
        <f>VLOOKUP(A40,'Berekening 2024 def.'!$A$19:$H$360,8,FALSE)</f>
        <v>412577.14</v>
      </c>
      <c r="C40" s="22">
        <f>VLOOKUP(A40,'Berekening 2025 voorlopig'!$A$19:$H$361,8,FALSE)</f>
        <v>430044.02</v>
      </c>
    </row>
    <row r="41" spans="1:3" ht="15" x14ac:dyDescent="0.25">
      <c r="A41" s="54" t="s">
        <v>38</v>
      </c>
      <c r="B41" s="22">
        <f>VLOOKUP(A41,'Berekening 2024 def.'!$A$19:$H$360,8,FALSE)</f>
        <v>2239096.04</v>
      </c>
      <c r="C41" s="22">
        <f>VLOOKUP(A41,'Berekening 2025 voorlopig'!$A$19:$H$361,8,FALSE)</f>
        <v>2303539.62</v>
      </c>
    </row>
    <row r="42" spans="1:3" ht="15" x14ac:dyDescent="0.25">
      <c r="A42" s="54" t="s">
        <v>39</v>
      </c>
      <c r="B42" s="22">
        <f>VLOOKUP(A42,'Berekening 2024 def.'!$A$19:$H$360,8,FALSE)</f>
        <v>242925.74</v>
      </c>
      <c r="C42" s="22">
        <f>VLOOKUP(A42,'Berekening 2025 voorlopig'!$A$19:$H$361,8,FALSE)</f>
        <v>214477.11</v>
      </c>
    </row>
    <row r="43" spans="1:3" ht="15" x14ac:dyDescent="0.25">
      <c r="A43" s="54" t="s">
        <v>40</v>
      </c>
      <c r="B43" s="22">
        <f>VLOOKUP(A43,'Berekening 2024 def.'!$A$19:$H$360,8,FALSE)</f>
        <v>75522.86</v>
      </c>
      <c r="C43" s="22">
        <f>VLOOKUP(A43,'Berekening 2025 voorlopig'!$A$19:$H$361,8,FALSE)</f>
        <v>86151.96</v>
      </c>
    </row>
    <row r="44" spans="1:3" ht="15" x14ac:dyDescent="0.25">
      <c r="A44" s="54" t="s">
        <v>41</v>
      </c>
      <c r="B44" s="22">
        <f>VLOOKUP(A44,'Berekening 2024 def.'!$A$19:$H$360,8,FALSE)</f>
        <v>64000</v>
      </c>
      <c r="C44" s="22">
        <f>VLOOKUP(A44,'Berekening 2025 voorlopig'!$A$19:$H$361,8,FALSE)</f>
        <v>64000</v>
      </c>
    </row>
    <row r="45" spans="1:3" ht="15" x14ac:dyDescent="0.25">
      <c r="A45" s="54" t="s">
        <v>42</v>
      </c>
      <c r="B45" s="22">
        <f>VLOOKUP(A45,'Berekening 2024 def.'!$A$19:$H$360,8,FALSE)</f>
        <v>566868.55000000005</v>
      </c>
      <c r="C45" s="22">
        <f>VLOOKUP(A45,'Berekening 2025 voorlopig'!$A$19:$H$361,8,FALSE)</f>
        <v>608325.69999999995</v>
      </c>
    </row>
    <row r="46" spans="1:3" ht="15" x14ac:dyDescent="0.25">
      <c r="A46" s="54" t="s">
        <v>43</v>
      </c>
      <c r="B46" s="22">
        <f>VLOOKUP(A46,'Berekening 2024 def.'!$A$19:$H$360,8,FALSE)</f>
        <v>120924.07</v>
      </c>
      <c r="C46" s="22">
        <f>VLOOKUP(A46,'Berekening 2025 voorlopig'!$A$19:$H$361,8,FALSE)</f>
        <v>121828.29</v>
      </c>
    </row>
    <row r="47" spans="1:3" ht="15" x14ac:dyDescent="0.25">
      <c r="A47" s="54" t="s">
        <v>44</v>
      </c>
      <c r="B47" s="22">
        <f>VLOOKUP(A47,'Berekening 2024 def.'!$A$19:$H$360,8,FALSE)</f>
        <v>446973.85</v>
      </c>
      <c r="C47" s="22">
        <f>VLOOKUP(A47,'Berekening 2025 voorlopig'!$A$19:$H$361,8,FALSE)</f>
        <v>448635.04</v>
      </c>
    </row>
    <row r="48" spans="1:3" ht="15" x14ac:dyDescent="0.25">
      <c r="A48" s="54" t="s">
        <v>45</v>
      </c>
      <c r="B48" s="22">
        <f>VLOOKUP(A48,'Berekening 2024 def.'!$A$19:$H$360,8,FALSE)</f>
        <v>141356.85999999999</v>
      </c>
      <c r="C48" s="22">
        <f>VLOOKUP(A48,'Berekening 2025 voorlopig'!$A$19:$H$361,8,FALSE)</f>
        <v>132207.15</v>
      </c>
    </row>
    <row r="49" spans="1:3" ht="15" x14ac:dyDescent="0.25">
      <c r="A49" s="54" t="s">
        <v>46</v>
      </c>
      <c r="B49" s="22">
        <f>VLOOKUP(A49,'Berekening 2024 def.'!$A$19:$H$360,8,FALSE)</f>
        <v>318464.68</v>
      </c>
      <c r="C49" s="22">
        <f>VLOOKUP(A49,'Berekening 2025 voorlopig'!$A$19:$H$361,8,FALSE)</f>
        <v>336524.65</v>
      </c>
    </row>
    <row r="50" spans="1:3" ht="15" x14ac:dyDescent="0.25">
      <c r="A50" s="54" t="s">
        <v>47</v>
      </c>
      <c r="B50" s="22">
        <f>VLOOKUP(A50,'Berekening 2024 def.'!$A$19:$H$360,8,FALSE)</f>
        <v>949391.6</v>
      </c>
      <c r="C50" s="22">
        <f>VLOOKUP(A50,'Berekening 2025 voorlopig'!$A$19:$H$361,8,FALSE)</f>
        <v>961010.28</v>
      </c>
    </row>
    <row r="51" spans="1:3" ht="15" x14ac:dyDescent="0.25">
      <c r="A51" s="54" t="s">
        <v>48</v>
      </c>
      <c r="B51" s="22">
        <f>VLOOKUP(A51,'Berekening 2024 def.'!$A$19:$H$360,8,FALSE)</f>
        <v>4755530.6100000003</v>
      </c>
      <c r="C51" s="22">
        <f>VLOOKUP(A51,'Berekening 2025 voorlopig'!$A$19:$H$361,8,FALSE)</f>
        <v>4862620.4000000004</v>
      </c>
    </row>
    <row r="52" spans="1:3" ht="15" x14ac:dyDescent="0.25">
      <c r="A52" s="54" t="s">
        <v>49</v>
      </c>
      <c r="B52" s="22">
        <f>VLOOKUP(A52,'Berekening 2024 def.'!$A$19:$H$360,8,FALSE)</f>
        <v>128033.08</v>
      </c>
      <c r="C52" s="22">
        <f>VLOOKUP(A52,'Berekening 2025 voorlopig'!$A$19:$H$361,8,FALSE)</f>
        <v>133654.84</v>
      </c>
    </row>
    <row r="53" spans="1:3" ht="15" x14ac:dyDescent="0.25">
      <c r="A53" s="54" t="s">
        <v>50</v>
      </c>
      <c r="B53" s="22">
        <f>VLOOKUP(A53,'Berekening 2024 def.'!$A$19:$H$360,8,FALSE)</f>
        <v>494260.07</v>
      </c>
      <c r="C53" s="22">
        <f>VLOOKUP(A53,'Berekening 2025 voorlopig'!$A$19:$H$361,8,FALSE)</f>
        <v>449750.63</v>
      </c>
    </row>
    <row r="54" spans="1:3" ht="15" x14ac:dyDescent="0.25">
      <c r="A54" s="54" t="s">
        <v>51</v>
      </c>
      <c r="B54" s="22">
        <f>VLOOKUP(A54,'Berekening 2024 def.'!$A$19:$H$360,8,FALSE)</f>
        <v>990401.94</v>
      </c>
      <c r="C54" s="22">
        <f>VLOOKUP(A54,'Berekening 2025 voorlopig'!$A$19:$H$361,8,FALSE)</f>
        <v>970096.22</v>
      </c>
    </row>
    <row r="55" spans="1:3" ht="15" x14ac:dyDescent="0.25">
      <c r="A55" s="54" t="s">
        <v>52</v>
      </c>
      <c r="B55" s="22">
        <f>VLOOKUP(A55,'Berekening 2024 def.'!$A$19:$H$360,8,FALSE)</f>
        <v>64000</v>
      </c>
      <c r="C55" s="22">
        <f>VLOOKUP(A55,'Berekening 2025 voorlopig'!$A$19:$H$361,8,FALSE)</f>
        <v>64000</v>
      </c>
    </row>
    <row r="56" spans="1:3" ht="15" x14ac:dyDescent="0.25">
      <c r="A56" s="54" t="s">
        <v>53</v>
      </c>
      <c r="B56" s="22">
        <f>VLOOKUP(A56,'Berekening 2024 def.'!$A$19:$H$360,8,FALSE)</f>
        <v>723804.13</v>
      </c>
      <c r="C56" s="22">
        <f>VLOOKUP(A56,'Berekening 2025 voorlopig'!$A$19:$H$361,8,FALSE)</f>
        <v>748683.75</v>
      </c>
    </row>
    <row r="57" spans="1:3" ht="15" x14ac:dyDescent="0.25">
      <c r="A57" s="54" t="s">
        <v>54</v>
      </c>
      <c r="B57" s="22">
        <f>VLOOKUP(A57,'Berekening 2024 def.'!$A$19:$H$360,8,FALSE)</f>
        <v>676916.79</v>
      </c>
      <c r="C57" s="22">
        <f>VLOOKUP(A57,'Berekening 2025 voorlopig'!$A$19:$H$361,8,FALSE)</f>
        <v>639678.30000000005</v>
      </c>
    </row>
    <row r="58" spans="1:3" ht="15" x14ac:dyDescent="0.25">
      <c r="A58" s="54" t="s">
        <v>55</v>
      </c>
      <c r="B58" s="22">
        <f>VLOOKUP(A58,'Berekening 2024 def.'!$A$19:$H$360,8,FALSE)</f>
        <v>3274564.65</v>
      </c>
      <c r="C58" s="22">
        <f>VLOOKUP(A58,'Berekening 2025 voorlopig'!$A$19:$H$361,8,FALSE)</f>
        <v>3411711.12</v>
      </c>
    </row>
    <row r="59" spans="1:3" ht="15" x14ac:dyDescent="0.25">
      <c r="A59" s="54" t="s">
        <v>56</v>
      </c>
      <c r="B59" s="22">
        <f>VLOOKUP(A59,'Berekening 2024 def.'!$A$19:$H$360,8,FALSE)</f>
        <v>64000</v>
      </c>
      <c r="C59" s="22">
        <f>VLOOKUP(A59,'Berekening 2025 voorlopig'!$A$19:$H$361,8,FALSE)</f>
        <v>64000</v>
      </c>
    </row>
    <row r="60" spans="1:3" ht="15" x14ac:dyDescent="0.25">
      <c r="A60" s="54" t="s">
        <v>57</v>
      </c>
      <c r="B60" s="22">
        <f>VLOOKUP(A60,'Berekening 2024 def.'!$A$19:$H$360,8,FALSE)</f>
        <v>1335137.82</v>
      </c>
      <c r="C60" s="22">
        <f>VLOOKUP(A60,'Berekening 2025 voorlopig'!$A$19:$H$361,8,FALSE)</f>
        <v>1249454.9099999999</v>
      </c>
    </row>
    <row r="61" spans="1:3" ht="15" x14ac:dyDescent="0.25">
      <c r="A61" s="54" t="s">
        <v>58</v>
      </c>
      <c r="B61" s="22">
        <f>VLOOKUP(A61,'Berekening 2024 def.'!$A$19:$H$360,8,FALSE)</f>
        <v>351725.88</v>
      </c>
      <c r="C61" s="22">
        <f>VLOOKUP(A61,'Berekening 2025 voorlopig'!$A$19:$H$361,8,FALSE)</f>
        <v>426645.66</v>
      </c>
    </row>
    <row r="62" spans="1:3" ht="15" x14ac:dyDescent="0.25">
      <c r="A62" s="54" t="s">
        <v>59</v>
      </c>
      <c r="B62" s="22">
        <f>VLOOKUP(A62,'Berekening 2024 def.'!$A$19:$H$360,8,FALSE)</f>
        <v>820483.56</v>
      </c>
      <c r="C62" s="22">
        <f>VLOOKUP(A62,'Berekening 2025 voorlopig'!$A$19:$H$361,8,FALSE)</f>
        <v>776096.32</v>
      </c>
    </row>
    <row r="63" spans="1:3" ht="15" x14ac:dyDescent="0.25">
      <c r="A63" s="54" t="s">
        <v>60</v>
      </c>
      <c r="B63" s="22">
        <f>VLOOKUP(A63,'Berekening 2024 def.'!$A$19:$H$360,8,FALSE)</f>
        <v>120509.11</v>
      </c>
      <c r="C63" s="22">
        <f>VLOOKUP(A63,'Berekening 2025 voorlopig'!$A$19:$H$361,8,FALSE)</f>
        <v>134344.82</v>
      </c>
    </row>
    <row r="64" spans="1:3" ht="15" x14ac:dyDescent="0.25">
      <c r="A64" s="54" t="s">
        <v>61</v>
      </c>
      <c r="B64" s="22">
        <f>VLOOKUP(A64,'Berekening 2024 def.'!$A$19:$H$360,8,FALSE)</f>
        <v>492146.67</v>
      </c>
      <c r="C64" s="22">
        <f>VLOOKUP(A64,'Berekening 2025 voorlopig'!$A$19:$H$361,8,FALSE)</f>
        <v>464288.78</v>
      </c>
    </row>
    <row r="65" spans="1:3" ht="15" x14ac:dyDescent="0.25">
      <c r="A65" s="54" t="s">
        <v>62</v>
      </c>
      <c r="B65" s="22">
        <f>VLOOKUP(A65,'Berekening 2024 def.'!$A$19:$H$360,8,FALSE)</f>
        <v>449817.45</v>
      </c>
      <c r="C65" s="22">
        <f>VLOOKUP(A65,'Berekening 2025 voorlopig'!$A$19:$H$361,8,FALSE)</f>
        <v>452123.68</v>
      </c>
    </row>
    <row r="66" spans="1:3" ht="15" x14ac:dyDescent="0.25">
      <c r="A66" s="54" t="s">
        <v>63</v>
      </c>
      <c r="B66" s="22">
        <f>VLOOKUP(A66,'Berekening 2024 def.'!$A$19:$H$360,8,FALSE)</f>
        <v>840070.35</v>
      </c>
      <c r="C66" s="22">
        <f>VLOOKUP(A66,'Berekening 2025 voorlopig'!$A$19:$H$361,8,FALSE)</f>
        <v>919301.38</v>
      </c>
    </row>
    <row r="67" spans="1:3" ht="15" x14ac:dyDescent="0.25">
      <c r="A67" s="54" t="s">
        <v>64</v>
      </c>
      <c r="B67" s="22">
        <f>VLOOKUP(A67,'Berekening 2024 def.'!$A$19:$H$360,8,FALSE)</f>
        <v>658240.34</v>
      </c>
      <c r="C67" s="22">
        <f>VLOOKUP(A67,'Berekening 2025 voorlopig'!$A$19:$H$361,8,FALSE)</f>
        <v>760952.02</v>
      </c>
    </row>
    <row r="68" spans="1:3" ht="15" x14ac:dyDescent="0.25">
      <c r="A68" s="54" t="s">
        <v>65</v>
      </c>
      <c r="B68" s="22">
        <f>VLOOKUP(A68,'Berekening 2024 def.'!$A$19:$H$360,8,FALSE)</f>
        <v>181550.15</v>
      </c>
      <c r="C68" s="22">
        <f>VLOOKUP(A68,'Berekening 2025 voorlopig'!$A$19:$H$361,8,FALSE)</f>
        <v>154805.92000000001</v>
      </c>
    </row>
    <row r="69" spans="1:3" ht="15" x14ac:dyDescent="0.25">
      <c r="A69" s="54" t="s">
        <v>66</v>
      </c>
      <c r="B69" s="22">
        <f>VLOOKUP(A69,'Berekening 2024 def.'!$A$19:$H$360,8,FALSE)</f>
        <v>3995152.03</v>
      </c>
      <c r="C69" s="22">
        <f>VLOOKUP(A69,'Berekening 2025 voorlopig'!$A$19:$H$361,8,FALSE)</f>
        <v>4118553.77</v>
      </c>
    </row>
    <row r="70" spans="1:3" ht="15" x14ac:dyDescent="0.25">
      <c r="A70" s="54" t="s">
        <v>67</v>
      </c>
      <c r="B70" s="22">
        <f>VLOOKUP(A70,'Berekening 2024 def.'!$A$19:$H$360,8,FALSE)</f>
        <v>2945211.27</v>
      </c>
      <c r="C70" s="22">
        <f>VLOOKUP(A70,'Berekening 2025 voorlopig'!$A$19:$H$361,8,FALSE)</f>
        <v>2842095.77</v>
      </c>
    </row>
    <row r="71" spans="1:3" ht="15" x14ac:dyDescent="0.25">
      <c r="A71" s="54" t="s">
        <v>68</v>
      </c>
      <c r="B71" s="22">
        <f>VLOOKUP(A71,'Berekening 2024 def.'!$A$19:$H$360,8,FALSE)</f>
        <v>495080.34</v>
      </c>
      <c r="C71" s="22">
        <f>VLOOKUP(A71,'Berekening 2025 voorlopig'!$A$19:$H$361,8,FALSE)</f>
        <v>551978.69999999995</v>
      </c>
    </row>
    <row r="72" spans="1:3" ht="15" x14ac:dyDescent="0.25">
      <c r="A72" s="54" t="s">
        <v>69</v>
      </c>
      <c r="B72" s="22">
        <f>VLOOKUP(A72,'Berekening 2024 def.'!$A$19:$H$360,8,FALSE)</f>
        <v>3913826.16</v>
      </c>
      <c r="C72" s="22">
        <f>VLOOKUP(A72,'Berekening 2025 voorlopig'!$A$19:$H$361,8,FALSE)</f>
        <v>3788993.51</v>
      </c>
    </row>
    <row r="73" spans="1:3" ht="15" x14ac:dyDescent="0.25">
      <c r="A73" s="54" t="s">
        <v>70</v>
      </c>
      <c r="B73" s="22">
        <f>VLOOKUP(A73,'Berekening 2024 def.'!$A$19:$H$360,8,FALSE)</f>
        <v>979069.33</v>
      </c>
      <c r="C73" s="22">
        <f>VLOOKUP(A73,'Berekening 2025 voorlopig'!$A$19:$H$361,8,FALSE)</f>
        <v>892037.13</v>
      </c>
    </row>
    <row r="74" spans="1:3" ht="15" x14ac:dyDescent="0.25">
      <c r="A74" s="54" t="s">
        <v>364</v>
      </c>
      <c r="B74" s="22">
        <f>VLOOKUP(A74,'Berekening 2024 def.'!$A$19:$H$360,8,FALSE)</f>
        <v>2638934.85</v>
      </c>
      <c r="C74" s="22">
        <f>VLOOKUP(A74,'Berekening 2025 voorlopig'!$A$19:$H$361,8,FALSE)</f>
        <v>2756720.85</v>
      </c>
    </row>
    <row r="75" spans="1:3" ht="15" x14ac:dyDescent="0.25">
      <c r="A75" s="54" t="s">
        <v>71</v>
      </c>
      <c r="B75" s="22">
        <f>VLOOKUP(A75,'Berekening 2024 def.'!$A$19:$H$360,8,FALSE)</f>
        <v>126517.99</v>
      </c>
      <c r="C75" s="22">
        <f>VLOOKUP(A75,'Berekening 2025 voorlopig'!$A$19:$H$361,8,FALSE)</f>
        <v>118781.37</v>
      </c>
    </row>
    <row r="76" spans="1:3" ht="15" x14ac:dyDescent="0.25">
      <c r="A76" s="54" t="s">
        <v>72</v>
      </c>
      <c r="B76" s="22">
        <f>VLOOKUP(A76,'Berekening 2024 def.'!$A$19:$H$360,8,FALSE)</f>
        <v>311751.33</v>
      </c>
      <c r="C76" s="22">
        <f>VLOOKUP(A76,'Berekening 2025 voorlopig'!$A$19:$H$361,8,FALSE)</f>
        <v>309302.3</v>
      </c>
    </row>
    <row r="77" spans="1:3" ht="15" x14ac:dyDescent="0.25">
      <c r="A77" s="54" t="s">
        <v>73</v>
      </c>
      <c r="B77" s="22">
        <f>VLOOKUP(A77,'Berekening 2024 def.'!$A$19:$H$360,8,FALSE)</f>
        <v>1763763.33</v>
      </c>
      <c r="C77" s="22">
        <f>VLOOKUP(A77,'Berekening 2025 voorlopig'!$A$19:$H$361,8,FALSE)</f>
        <v>1622997.17</v>
      </c>
    </row>
    <row r="78" spans="1:3" ht="15" x14ac:dyDescent="0.25">
      <c r="A78" s="54" t="s">
        <v>74</v>
      </c>
      <c r="B78" s="22">
        <f>VLOOKUP(A78,'Berekening 2024 def.'!$A$19:$H$360,8,FALSE)</f>
        <v>564166.48</v>
      </c>
      <c r="C78" s="22">
        <f>VLOOKUP(A78,'Berekening 2025 voorlopig'!$A$19:$H$361,8,FALSE)</f>
        <v>585024.04</v>
      </c>
    </row>
    <row r="79" spans="1:3" ht="15" x14ac:dyDescent="0.25">
      <c r="A79" s="54" t="s">
        <v>75</v>
      </c>
      <c r="B79" s="22">
        <f>VLOOKUP(A79,'Berekening 2024 def.'!$A$19:$H$360,8,FALSE)</f>
        <v>7416677.1200000001</v>
      </c>
      <c r="C79" s="22">
        <f>VLOOKUP(A79,'Berekening 2025 voorlopig'!$A$19:$H$361,8,FALSE)</f>
        <v>7357577.29</v>
      </c>
    </row>
    <row r="80" spans="1:3" ht="15" x14ac:dyDescent="0.25">
      <c r="A80" s="54" t="s">
        <v>76</v>
      </c>
      <c r="B80" s="22">
        <f>VLOOKUP(A80,'Berekening 2024 def.'!$A$19:$H$360,8,FALSE)</f>
        <v>363438.07</v>
      </c>
      <c r="C80" s="22">
        <f>VLOOKUP(A80,'Berekening 2025 voorlopig'!$A$19:$H$361,8,FALSE)</f>
        <v>412288.07</v>
      </c>
    </row>
    <row r="81" spans="1:3" ht="15" x14ac:dyDescent="0.25">
      <c r="A81" s="54" t="s">
        <v>77</v>
      </c>
      <c r="B81" s="22">
        <f>VLOOKUP(A81,'Berekening 2024 def.'!$A$19:$H$360,8,FALSE)</f>
        <v>333750.68</v>
      </c>
      <c r="C81" s="22">
        <f>VLOOKUP(A81,'Berekening 2025 voorlopig'!$A$19:$H$361,8,FALSE)</f>
        <v>432239.73</v>
      </c>
    </row>
    <row r="82" spans="1:3" ht="15" x14ac:dyDescent="0.25">
      <c r="A82" s="54" t="s">
        <v>78</v>
      </c>
      <c r="B82" s="22">
        <f>VLOOKUP(A82,'Berekening 2024 def.'!$A$19:$H$360,8,FALSE)</f>
        <v>1482912.1</v>
      </c>
      <c r="C82" s="22">
        <f>VLOOKUP(A82,'Berekening 2025 voorlopig'!$A$19:$H$361,8,FALSE)</f>
        <v>1620798.23</v>
      </c>
    </row>
    <row r="83" spans="1:3" ht="15" x14ac:dyDescent="0.25">
      <c r="A83" s="54" t="s">
        <v>79</v>
      </c>
      <c r="B83" s="22">
        <f>VLOOKUP(A83,'Berekening 2024 def.'!$A$19:$H$360,8,FALSE)</f>
        <v>470565.49</v>
      </c>
      <c r="C83" s="22">
        <f>VLOOKUP(A83,'Berekening 2025 voorlopig'!$A$19:$H$361,8,FALSE)</f>
        <v>482438.08</v>
      </c>
    </row>
    <row r="84" spans="1:3" ht="15" x14ac:dyDescent="0.25">
      <c r="A84" s="54" t="s">
        <v>80</v>
      </c>
      <c r="B84" s="22">
        <f>VLOOKUP(A84,'Berekening 2024 def.'!$A$19:$H$360,8,FALSE)</f>
        <v>543125.72</v>
      </c>
      <c r="C84" s="22">
        <f>VLOOKUP(A84,'Berekening 2025 voorlopig'!$A$19:$H$361,8,FALSE)</f>
        <v>512513.88</v>
      </c>
    </row>
    <row r="85" spans="1:3" ht="15" x14ac:dyDescent="0.25">
      <c r="A85" s="54" t="s">
        <v>81</v>
      </c>
      <c r="B85" s="22">
        <f>VLOOKUP(A85,'Berekening 2024 def.'!$A$19:$H$360,8,FALSE)</f>
        <v>626175.77</v>
      </c>
      <c r="C85" s="22">
        <f>VLOOKUP(A85,'Berekening 2025 voorlopig'!$A$19:$H$361,8,FALSE)</f>
        <v>670711.71</v>
      </c>
    </row>
    <row r="86" spans="1:3" ht="15" x14ac:dyDescent="0.25">
      <c r="A86" s="54" t="s">
        <v>82</v>
      </c>
      <c r="B86" s="22">
        <f>VLOOKUP(A86,'Berekening 2024 def.'!$A$19:$H$360,8,FALSE)</f>
        <v>641333.1</v>
      </c>
      <c r="C86" s="22">
        <f>VLOOKUP(A86,'Berekening 2025 voorlopig'!$A$19:$H$361,8,FALSE)</f>
        <v>670734.28</v>
      </c>
    </row>
    <row r="87" spans="1:3" ht="15" x14ac:dyDescent="0.25">
      <c r="A87" s="54" t="s">
        <v>83</v>
      </c>
      <c r="B87" s="22">
        <f>VLOOKUP(A87,'Berekening 2024 def.'!$A$19:$H$360,8,FALSE)</f>
        <v>3688216.18</v>
      </c>
      <c r="C87" s="22">
        <f>VLOOKUP(A87,'Berekening 2025 voorlopig'!$A$19:$H$361,8,FALSE)</f>
        <v>3528106.54</v>
      </c>
    </row>
    <row r="88" spans="1:3" ht="15" x14ac:dyDescent="0.25">
      <c r="A88" s="54" t="s">
        <v>84</v>
      </c>
      <c r="B88" s="22">
        <f>VLOOKUP(A88,'Berekening 2024 def.'!$A$19:$H$360,8,FALSE)</f>
        <v>73345.119999999995</v>
      </c>
      <c r="C88" s="22">
        <f>VLOOKUP(A88,'Berekening 2025 voorlopig'!$A$19:$H$361,8,FALSE)</f>
        <v>72639.13</v>
      </c>
    </row>
    <row r="89" spans="1:3" ht="15" x14ac:dyDescent="0.25">
      <c r="A89" s="54" t="s">
        <v>363</v>
      </c>
      <c r="B89" s="22">
        <f>VLOOKUP(A89,'Berekening 2024 def.'!$A$19:$H$360,8,FALSE)</f>
        <v>2154215.66</v>
      </c>
      <c r="C89" s="22">
        <f>VLOOKUP(A89,'Berekening 2025 voorlopig'!$A$19:$H$361,8,FALSE)</f>
        <v>2119202.7999999998</v>
      </c>
    </row>
    <row r="90" spans="1:3" ht="15" x14ac:dyDescent="0.25">
      <c r="A90" s="54" t="s">
        <v>85</v>
      </c>
      <c r="B90" s="22">
        <f>VLOOKUP(A90,'Berekening 2024 def.'!$A$19:$H$360,8,FALSE)</f>
        <v>118070.81</v>
      </c>
      <c r="C90" s="22">
        <f>VLOOKUP(A90,'Berekening 2025 voorlopig'!$A$19:$H$361,8,FALSE)</f>
        <v>139339.19</v>
      </c>
    </row>
    <row r="91" spans="1:3" ht="15" x14ac:dyDescent="0.25">
      <c r="A91" s="54" t="s">
        <v>86</v>
      </c>
      <c r="B91" s="22">
        <f>VLOOKUP(A91,'Berekening 2024 def.'!$A$19:$H$360,8,FALSE)</f>
        <v>64000</v>
      </c>
      <c r="C91" s="22">
        <f>VLOOKUP(A91,'Berekening 2025 voorlopig'!$A$19:$H$361,8,FALSE)</f>
        <v>64000</v>
      </c>
    </row>
    <row r="92" spans="1:3" ht="15" x14ac:dyDescent="0.25">
      <c r="A92" s="54" t="s">
        <v>87</v>
      </c>
      <c r="B92" s="22">
        <f>VLOOKUP(A92,'Berekening 2024 def.'!$A$19:$H$360,8,FALSE)</f>
        <v>9734985.6300000008</v>
      </c>
      <c r="C92" s="22">
        <f>VLOOKUP(A92,'Berekening 2025 voorlopig'!$A$19:$H$361,8,FALSE)</f>
        <v>9613423.8000000007</v>
      </c>
    </row>
    <row r="93" spans="1:3" ht="15" x14ac:dyDescent="0.25">
      <c r="A93" s="54" t="s">
        <v>88</v>
      </c>
      <c r="B93" s="22">
        <f>VLOOKUP(A93,'Berekening 2024 def.'!$A$19:$H$360,8,FALSE)</f>
        <v>545380.66</v>
      </c>
      <c r="C93" s="22">
        <f>VLOOKUP(A93,'Berekening 2025 voorlopig'!$A$19:$H$361,8,FALSE)</f>
        <v>534080.89</v>
      </c>
    </row>
    <row r="94" spans="1:3" ht="15" x14ac:dyDescent="0.25">
      <c r="A94" s="54" t="s">
        <v>89</v>
      </c>
      <c r="B94" s="22">
        <f>VLOOKUP(A94,'Berekening 2024 def.'!$A$19:$H$360,8,FALSE)</f>
        <v>4410920.1900000004</v>
      </c>
      <c r="C94" s="22">
        <f>VLOOKUP(A94,'Berekening 2025 voorlopig'!$A$19:$H$361,8,FALSE)</f>
        <v>4409864.76</v>
      </c>
    </row>
    <row r="95" spans="1:3" ht="15" x14ac:dyDescent="0.25">
      <c r="A95" s="54" t="s">
        <v>90</v>
      </c>
      <c r="B95" s="22">
        <f>VLOOKUP(A95,'Berekening 2024 def.'!$A$19:$H$360,8,FALSE)</f>
        <v>637003.35</v>
      </c>
      <c r="C95" s="22">
        <f>VLOOKUP(A95,'Berekening 2025 voorlopig'!$A$19:$H$361,8,FALSE)</f>
        <v>626478.22</v>
      </c>
    </row>
    <row r="96" spans="1:3" ht="15" x14ac:dyDescent="0.25">
      <c r="A96" s="54" t="s">
        <v>91</v>
      </c>
      <c r="B96" s="22">
        <f>VLOOKUP(A96,'Berekening 2024 def.'!$A$19:$H$360,8,FALSE)</f>
        <v>8014024.3799999999</v>
      </c>
      <c r="C96" s="22">
        <f>VLOOKUP(A96,'Berekening 2025 voorlopig'!$A$19:$H$361,8,FALSE)</f>
        <v>7818986.8099999996</v>
      </c>
    </row>
    <row r="97" spans="1:3" ht="15" x14ac:dyDescent="0.25">
      <c r="A97" s="54" t="s">
        <v>92</v>
      </c>
      <c r="B97" s="22">
        <f>VLOOKUP(A97,'Berekening 2024 def.'!$A$19:$H$360,8,FALSE)</f>
        <v>880299.02</v>
      </c>
      <c r="C97" s="22">
        <f>VLOOKUP(A97,'Berekening 2025 voorlopig'!$A$19:$H$361,8,FALSE)</f>
        <v>825063.01</v>
      </c>
    </row>
    <row r="98" spans="1:3" ht="15" x14ac:dyDescent="0.25">
      <c r="A98" s="54" t="s">
        <v>93</v>
      </c>
      <c r="B98" s="22">
        <f>VLOOKUP(A98,'Berekening 2024 def.'!$A$19:$H$360,8,FALSE)</f>
        <v>427686.21</v>
      </c>
      <c r="C98" s="22">
        <f>VLOOKUP(A98,'Berekening 2025 voorlopig'!$A$19:$H$361,8,FALSE)</f>
        <v>441967.29</v>
      </c>
    </row>
    <row r="99" spans="1:3" ht="15" x14ac:dyDescent="0.25">
      <c r="A99" s="54" t="s">
        <v>94</v>
      </c>
      <c r="B99" s="22">
        <f>VLOOKUP(A99,'Berekening 2024 def.'!$A$19:$H$360,8,FALSE)</f>
        <v>1161327.17</v>
      </c>
      <c r="C99" s="22">
        <f>VLOOKUP(A99,'Berekening 2025 voorlopig'!$A$19:$H$361,8,FALSE)</f>
        <v>1107249.3700000001</v>
      </c>
    </row>
    <row r="100" spans="1:3" ht="15" x14ac:dyDescent="0.25">
      <c r="A100" s="54" t="s">
        <v>95</v>
      </c>
      <c r="B100" s="22">
        <f>VLOOKUP(A100,'Berekening 2024 def.'!$A$19:$H$360,8,FALSE)</f>
        <v>548330.42000000004</v>
      </c>
      <c r="C100" s="22">
        <f>VLOOKUP(A100,'Berekening 2025 voorlopig'!$A$19:$H$361,8,FALSE)</f>
        <v>627745.35</v>
      </c>
    </row>
    <row r="101" spans="1:3" ht="15" x14ac:dyDescent="0.25">
      <c r="A101" s="54" t="s">
        <v>96</v>
      </c>
      <c r="B101" s="22">
        <f>VLOOKUP(A101,'Berekening 2024 def.'!$A$19:$H$360,8,FALSE)</f>
        <v>1088133.24</v>
      </c>
      <c r="C101" s="22">
        <f>VLOOKUP(A101,'Berekening 2025 voorlopig'!$A$19:$H$361,8,FALSE)</f>
        <v>1085762.96</v>
      </c>
    </row>
    <row r="102" spans="1:3" ht="15" x14ac:dyDescent="0.25">
      <c r="A102" s="54" t="s">
        <v>97</v>
      </c>
      <c r="B102" s="22">
        <f>VLOOKUP(A102,'Berekening 2024 def.'!$A$19:$H$360,8,FALSE)</f>
        <v>591553.89</v>
      </c>
      <c r="C102" s="22">
        <f>VLOOKUP(A102,'Berekening 2025 voorlopig'!$A$19:$H$361,8,FALSE)</f>
        <v>632011.04</v>
      </c>
    </row>
    <row r="103" spans="1:3" ht="15" x14ac:dyDescent="0.25">
      <c r="A103" s="54" t="s">
        <v>98</v>
      </c>
      <c r="B103" s="22">
        <f>VLOOKUP(A103,'Berekening 2024 def.'!$A$19:$H$360,8,FALSE)</f>
        <v>196781.46</v>
      </c>
      <c r="C103" s="22">
        <f>VLOOKUP(A103,'Berekening 2025 voorlopig'!$A$19:$H$361,8,FALSE)</f>
        <v>201106.15</v>
      </c>
    </row>
    <row r="104" spans="1:3" ht="15" x14ac:dyDescent="0.25">
      <c r="A104" s="54" t="s">
        <v>99</v>
      </c>
      <c r="B104" s="22">
        <f>VLOOKUP(A104,'Berekening 2024 def.'!$A$19:$H$360,8,FALSE)</f>
        <v>1181525.1399999999</v>
      </c>
      <c r="C104" s="22">
        <f>VLOOKUP(A104,'Berekening 2025 voorlopig'!$A$19:$H$361,8,FALSE)</f>
        <v>1137805.58</v>
      </c>
    </row>
    <row r="105" spans="1:3" ht="15" x14ac:dyDescent="0.25">
      <c r="A105" s="54" t="s">
        <v>100</v>
      </c>
      <c r="B105" s="22">
        <f>VLOOKUP(A105,'Berekening 2024 def.'!$A$19:$H$360,8,FALSE)</f>
        <v>710104</v>
      </c>
      <c r="C105" s="22">
        <f>VLOOKUP(A105,'Berekening 2025 voorlopig'!$A$19:$H$361,8,FALSE)</f>
        <v>731121.26</v>
      </c>
    </row>
    <row r="106" spans="1:3" ht="15" x14ac:dyDescent="0.25">
      <c r="A106" s="54" t="s">
        <v>101</v>
      </c>
      <c r="B106" s="22">
        <f>VLOOKUP(A106,'Berekening 2024 def.'!$A$19:$H$360,8,FALSE)</f>
        <v>1008174.48</v>
      </c>
      <c r="C106" s="22">
        <f>VLOOKUP(A106,'Berekening 2025 voorlopig'!$A$19:$H$361,8,FALSE)</f>
        <v>978050.44</v>
      </c>
    </row>
    <row r="107" spans="1:3" ht="15" x14ac:dyDescent="0.25">
      <c r="A107" s="54" t="s">
        <v>102</v>
      </c>
      <c r="B107" s="22">
        <f>VLOOKUP(A107,'Berekening 2024 def.'!$A$19:$H$360,8,FALSE)</f>
        <v>271577.34000000003</v>
      </c>
      <c r="C107" s="22">
        <f>VLOOKUP(A107,'Berekening 2025 voorlopig'!$A$19:$H$361,8,FALSE)</f>
        <v>256814.74</v>
      </c>
    </row>
    <row r="108" spans="1:3" ht="15" x14ac:dyDescent="0.25">
      <c r="A108" s="54" t="s">
        <v>103</v>
      </c>
      <c r="B108" s="22">
        <f>VLOOKUP(A108,'Berekening 2024 def.'!$A$19:$H$360,8,FALSE)</f>
        <v>118231.65</v>
      </c>
      <c r="C108" s="22">
        <f>VLOOKUP(A108,'Berekening 2025 voorlopig'!$A$19:$H$361,8,FALSE)</f>
        <v>184910.74</v>
      </c>
    </row>
    <row r="109" spans="1:3" ht="15" x14ac:dyDescent="0.25">
      <c r="A109" s="54" t="s">
        <v>104</v>
      </c>
      <c r="B109" s="22">
        <f>VLOOKUP(A109,'Berekening 2024 def.'!$A$19:$H$360,8,FALSE)</f>
        <v>1725101.21</v>
      </c>
      <c r="C109" s="22">
        <f>VLOOKUP(A109,'Berekening 2025 voorlopig'!$A$19:$H$361,8,FALSE)</f>
        <v>1616106.95</v>
      </c>
    </row>
    <row r="110" spans="1:3" ht="15" x14ac:dyDescent="0.25">
      <c r="A110" s="54" t="s">
        <v>105</v>
      </c>
      <c r="B110" s="22">
        <f>VLOOKUP(A110,'Berekening 2024 def.'!$A$19:$H$360,8,FALSE)</f>
        <v>3128713.99</v>
      </c>
      <c r="C110" s="22">
        <f>VLOOKUP(A110,'Berekening 2025 voorlopig'!$A$19:$H$361,8,FALSE)</f>
        <v>2925384.59</v>
      </c>
    </row>
    <row r="111" spans="1:3" ht="15" x14ac:dyDescent="0.25">
      <c r="A111" s="54" t="s">
        <v>1</v>
      </c>
      <c r="B111" s="22">
        <f>VLOOKUP(A111,'Berekening 2024 def.'!$A$19:$H$360,8,FALSE)</f>
        <v>46777653.609999999</v>
      </c>
      <c r="C111" s="22">
        <f>VLOOKUP(A111,'Berekening 2025 voorlopig'!$A$19:$H$361,8,FALSE)</f>
        <v>46182280.490000002</v>
      </c>
    </row>
    <row r="112" spans="1:3" ht="15" x14ac:dyDescent="0.25">
      <c r="A112" s="54" t="s">
        <v>106</v>
      </c>
      <c r="B112" s="22">
        <f>VLOOKUP(A112,'Berekening 2024 def.'!$A$19:$H$360,8,FALSE)</f>
        <v>4685730.3600000003</v>
      </c>
      <c r="C112" s="22">
        <f>VLOOKUP(A112,'Berekening 2025 voorlopig'!$A$19:$H$361,8,FALSE)</f>
        <v>4687404.9800000004</v>
      </c>
    </row>
    <row r="113" spans="1:3" ht="15" x14ac:dyDescent="0.25">
      <c r="A113" s="54" t="s">
        <v>107</v>
      </c>
      <c r="B113" s="22">
        <f>VLOOKUP(A113,'Berekening 2024 def.'!$A$19:$H$360,8,FALSE)</f>
        <v>179896.74</v>
      </c>
      <c r="C113" s="22">
        <f>VLOOKUP(A113,'Berekening 2025 voorlopig'!$A$19:$H$361,8,FALSE)</f>
        <v>176527.69</v>
      </c>
    </row>
    <row r="114" spans="1:3" ht="15" x14ac:dyDescent="0.25">
      <c r="A114" s="54" t="s">
        <v>108</v>
      </c>
      <c r="B114" s="22">
        <f>VLOOKUP(A114,'Berekening 2024 def.'!$A$19:$H$360,8,FALSE)</f>
        <v>330241.21000000002</v>
      </c>
      <c r="C114" s="22">
        <f>VLOOKUP(A114,'Berekening 2025 voorlopig'!$A$19:$H$361,8,FALSE)</f>
        <v>362231.59</v>
      </c>
    </row>
    <row r="115" spans="1:3" ht="15" x14ac:dyDescent="0.25">
      <c r="A115" s="54" t="s">
        <v>109</v>
      </c>
      <c r="B115" s="22">
        <f>VLOOKUP(A115,'Berekening 2024 def.'!$A$19:$H$360,8,FALSE)</f>
        <v>5230908.3600000003</v>
      </c>
      <c r="C115" s="22">
        <f>VLOOKUP(A115,'Berekening 2025 voorlopig'!$A$19:$H$361,8,FALSE)</f>
        <v>5112619.07</v>
      </c>
    </row>
    <row r="116" spans="1:3" ht="15" x14ac:dyDescent="0.25">
      <c r="A116" s="54" t="s">
        <v>110</v>
      </c>
      <c r="B116" s="22">
        <f>VLOOKUP(A116,'Berekening 2024 def.'!$A$19:$H$360,8,FALSE)</f>
        <v>3455548.65</v>
      </c>
      <c r="C116" s="22">
        <f>VLOOKUP(A116,'Berekening 2025 voorlopig'!$A$19:$H$361,8,FALSE)</f>
        <v>3382818.62</v>
      </c>
    </row>
    <row r="117" spans="1:3" ht="15" x14ac:dyDescent="0.25">
      <c r="A117" s="54" t="s">
        <v>111</v>
      </c>
      <c r="B117" s="22">
        <f>VLOOKUP(A117,'Berekening 2024 def.'!$A$19:$H$360,8,FALSE)</f>
        <v>1130166.51</v>
      </c>
      <c r="C117" s="22">
        <f>VLOOKUP(A117,'Berekening 2025 voorlopig'!$A$19:$H$361,8,FALSE)</f>
        <v>1148313.4099999999</v>
      </c>
    </row>
    <row r="118" spans="1:3" ht="15" x14ac:dyDescent="0.25">
      <c r="A118" s="54" t="s">
        <v>112</v>
      </c>
      <c r="B118" s="22">
        <f>VLOOKUP(A118,'Berekening 2024 def.'!$A$19:$H$360,8,FALSE)</f>
        <v>1617848.33</v>
      </c>
      <c r="C118" s="22">
        <f>VLOOKUP(A118,'Berekening 2025 voorlopig'!$A$19:$H$361,8,FALSE)</f>
        <v>1523519.39</v>
      </c>
    </row>
    <row r="119" spans="1:3" ht="15" x14ac:dyDescent="0.25">
      <c r="A119" s="54" t="s">
        <v>113</v>
      </c>
      <c r="B119" s="22">
        <f>VLOOKUP(A119,'Berekening 2024 def.'!$A$19:$H$360,8,FALSE)</f>
        <v>1840325.19</v>
      </c>
      <c r="C119" s="22">
        <f>VLOOKUP(A119,'Berekening 2025 voorlopig'!$A$19:$H$361,8,FALSE)</f>
        <v>1787275.93</v>
      </c>
    </row>
    <row r="120" spans="1:3" ht="15" x14ac:dyDescent="0.25">
      <c r="A120" s="54" t="s">
        <v>114</v>
      </c>
      <c r="B120" s="22">
        <f>VLOOKUP(A120,'Berekening 2024 def.'!$A$19:$H$360,8,FALSE)</f>
        <v>367947.95</v>
      </c>
      <c r="C120" s="22">
        <f>VLOOKUP(A120,'Berekening 2025 voorlopig'!$A$19:$H$361,8,FALSE)</f>
        <v>399497.47</v>
      </c>
    </row>
    <row r="121" spans="1:3" ht="15" x14ac:dyDescent="0.25">
      <c r="A121" s="54" t="s">
        <v>115</v>
      </c>
      <c r="B121" s="22">
        <f>VLOOKUP(A121,'Berekening 2024 def.'!$A$19:$H$360,8,FALSE)</f>
        <v>507548.47</v>
      </c>
      <c r="C121" s="22">
        <f>VLOOKUP(A121,'Berekening 2025 voorlopig'!$A$19:$H$361,8,FALSE)</f>
        <v>500580.93</v>
      </c>
    </row>
    <row r="122" spans="1:3" ht="15" x14ac:dyDescent="0.25">
      <c r="A122" s="54" t="s">
        <v>116</v>
      </c>
      <c r="B122" s="22">
        <f>VLOOKUP(A122,'Berekening 2024 def.'!$A$19:$H$360,8,FALSE)</f>
        <v>86607.78</v>
      </c>
      <c r="C122" s="22">
        <f>VLOOKUP(A122,'Berekening 2025 voorlopig'!$A$19:$H$361,8,FALSE)</f>
        <v>114180.37</v>
      </c>
    </row>
    <row r="123" spans="1:3" ht="15" x14ac:dyDescent="0.25">
      <c r="A123" s="54" t="s">
        <v>117</v>
      </c>
      <c r="B123" s="22">
        <f>VLOOKUP(A123,'Berekening 2024 def.'!$A$19:$H$360,8,FALSE)</f>
        <v>2001062.97</v>
      </c>
      <c r="C123" s="22">
        <f>VLOOKUP(A123,'Berekening 2025 voorlopig'!$A$19:$H$361,8,FALSE)</f>
        <v>2036326.68</v>
      </c>
    </row>
    <row r="124" spans="1:3" ht="15" x14ac:dyDescent="0.25">
      <c r="A124" s="54" t="s">
        <v>118</v>
      </c>
      <c r="B124" s="22">
        <f>VLOOKUP(A124,'Berekening 2024 def.'!$A$19:$H$360,8,FALSE)</f>
        <v>64000</v>
      </c>
      <c r="C124" s="22">
        <f>VLOOKUP(A124,'Berekening 2025 voorlopig'!$A$19:$H$361,8,FALSE)</f>
        <v>64000</v>
      </c>
    </row>
    <row r="125" spans="1:3" ht="15" x14ac:dyDescent="0.25">
      <c r="A125" s="54" t="s">
        <v>119</v>
      </c>
      <c r="B125" s="22">
        <f>VLOOKUP(A125,'Berekening 2024 def.'!$A$19:$H$360,8,FALSE)</f>
        <v>374416.83</v>
      </c>
      <c r="C125" s="22">
        <f>VLOOKUP(A125,'Berekening 2025 voorlopig'!$A$19:$H$361,8,FALSE)</f>
        <v>370034.28</v>
      </c>
    </row>
    <row r="126" spans="1:3" ht="15" x14ac:dyDescent="0.25">
      <c r="A126" s="54" t="s">
        <v>120</v>
      </c>
      <c r="B126" s="22">
        <f>VLOOKUP(A126,'Berekening 2024 def.'!$A$19:$H$360,8,FALSE)</f>
        <v>1187360.33</v>
      </c>
      <c r="C126" s="22">
        <f>VLOOKUP(A126,'Berekening 2025 voorlopig'!$A$19:$H$361,8,FALSE)</f>
        <v>1193894.6399999999</v>
      </c>
    </row>
    <row r="127" spans="1:3" ht="15" x14ac:dyDescent="0.25">
      <c r="A127" s="54" t="s">
        <v>121</v>
      </c>
      <c r="B127" s="22">
        <f>VLOOKUP(A127,'Berekening 2024 def.'!$A$19:$H$360,8,FALSE)</f>
        <v>5499075.9400000004</v>
      </c>
      <c r="C127" s="22">
        <f>VLOOKUP(A127,'Berekening 2025 voorlopig'!$A$19:$H$361,8,FALSE)</f>
        <v>5615186.1399999997</v>
      </c>
    </row>
    <row r="128" spans="1:3" ht="15" x14ac:dyDescent="0.25">
      <c r="A128" s="54" t="s">
        <v>122</v>
      </c>
      <c r="B128" s="22">
        <f>VLOOKUP(A128,'Berekening 2024 def.'!$A$19:$H$360,8,FALSE)</f>
        <v>87418.4</v>
      </c>
      <c r="C128" s="22">
        <f>VLOOKUP(A128,'Berekening 2025 voorlopig'!$A$19:$H$361,8,FALSE)</f>
        <v>119455.24</v>
      </c>
    </row>
    <row r="129" spans="1:3" ht="15" x14ac:dyDescent="0.25">
      <c r="A129" s="54" t="s">
        <v>123</v>
      </c>
      <c r="B129" s="22">
        <f>VLOOKUP(A129,'Berekening 2024 def.'!$A$19:$H$360,8,FALSE)</f>
        <v>64000</v>
      </c>
      <c r="C129" s="22">
        <f>VLOOKUP(A129,'Berekening 2025 voorlopig'!$A$19:$H$361,8,FALSE)</f>
        <v>64000</v>
      </c>
    </row>
    <row r="130" spans="1:3" ht="15" x14ac:dyDescent="0.25">
      <c r="A130" s="54" t="s">
        <v>124</v>
      </c>
      <c r="B130" s="22">
        <f>VLOOKUP(A130,'Berekening 2024 def.'!$A$19:$H$360,8,FALSE)</f>
        <v>233140.39</v>
      </c>
      <c r="C130" s="22">
        <f>VLOOKUP(A130,'Berekening 2025 voorlopig'!$A$19:$H$361,8,FALSE)</f>
        <v>243050.41</v>
      </c>
    </row>
    <row r="131" spans="1:3" ht="15" x14ac:dyDescent="0.25">
      <c r="A131" s="54" t="s">
        <v>125</v>
      </c>
      <c r="B131" s="22">
        <f>VLOOKUP(A131,'Berekening 2024 def.'!$A$19:$H$360,8,FALSE)</f>
        <v>5271120.95</v>
      </c>
      <c r="C131" s="22">
        <f>VLOOKUP(A131,'Berekening 2025 voorlopig'!$A$19:$H$361,8,FALSE)</f>
        <v>5221208.58</v>
      </c>
    </row>
    <row r="132" spans="1:3" ht="15" x14ac:dyDescent="0.25">
      <c r="A132" s="54" t="s">
        <v>126</v>
      </c>
      <c r="B132" s="22">
        <f>VLOOKUP(A132,'Berekening 2024 def.'!$A$19:$H$360,8,FALSE)</f>
        <v>484683.81</v>
      </c>
      <c r="C132" s="22">
        <f>VLOOKUP(A132,'Berekening 2025 voorlopig'!$A$19:$H$361,8,FALSE)</f>
        <v>460223</v>
      </c>
    </row>
    <row r="133" spans="1:3" ht="15" x14ac:dyDescent="0.25">
      <c r="A133" s="54" t="s">
        <v>379</v>
      </c>
      <c r="B133" s="22">
        <f>VLOOKUP(A133,'Berekening 2024 def.'!$A$19:$H$360,8,FALSE)</f>
        <v>2632237.5699999998</v>
      </c>
      <c r="C133" s="22">
        <f>VLOOKUP(A133,'Berekening 2025 voorlopig'!$A$19:$H$361,8,FALSE)</f>
        <v>2701325.01</v>
      </c>
    </row>
    <row r="134" spans="1:3" ht="15" x14ac:dyDescent="0.25">
      <c r="A134" s="54" t="s">
        <v>2</v>
      </c>
      <c r="B134" s="22">
        <f>VLOOKUP(A134,'Berekening 2024 def.'!$A$19:$H$360,8,FALSE)</f>
        <v>5457904.7599999998</v>
      </c>
      <c r="C134" s="22">
        <f>VLOOKUP(A134,'Berekening 2025 voorlopig'!$A$19:$H$361,8,FALSE)</f>
        <v>5428547.2000000002</v>
      </c>
    </row>
    <row r="135" spans="1:3" ht="15" x14ac:dyDescent="0.25">
      <c r="A135" s="54" t="s">
        <v>127</v>
      </c>
      <c r="B135" s="22">
        <f>VLOOKUP(A135,'Berekening 2024 def.'!$A$19:$H$360,8,FALSE)</f>
        <v>919314.98</v>
      </c>
      <c r="C135" s="22">
        <f>VLOOKUP(A135,'Berekening 2025 voorlopig'!$A$19:$H$361,8,FALSE)</f>
        <v>990663.71</v>
      </c>
    </row>
    <row r="136" spans="1:3" ht="15" x14ac:dyDescent="0.25">
      <c r="A136" s="54" t="s">
        <v>128</v>
      </c>
      <c r="B136" s="22">
        <f>VLOOKUP(A136,'Berekening 2024 def.'!$A$19:$H$360,8,FALSE)</f>
        <v>137101.1</v>
      </c>
      <c r="C136" s="22">
        <f>VLOOKUP(A136,'Berekening 2025 voorlopig'!$A$19:$H$361,8,FALSE)</f>
        <v>177536.88</v>
      </c>
    </row>
    <row r="137" spans="1:3" ht="15" x14ac:dyDescent="0.25">
      <c r="A137" s="54" t="s">
        <v>129</v>
      </c>
      <c r="B137" s="22">
        <f>VLOOKUP(A137,'Berekening 2024 def.'!$A$19:$H$360,8,FALSE)</f>
        <v>898084.43</v>
      </c>
      <c r="C137" s="22">
        <f>VLOOKUP(A137,'Berekening 2025 voorlopig'!$A$19:$H$361,8,FALSE)</f>
        <v>890711.96</v>
      </c>
    </row>
    <row r="138" spans="1:3" ht="15" x14ac:dyDescent="0.25">
      <c r="A138" s="54" t="s">
        <v>130</v>
      </c>
      <c r="B138" s="22">
        <f>VLOOKUP(A138,'Berekening 2024 def.'!$A$19:$H$360,8,FALSE)</f>
        <v>353089.78</v>
      </c>
      <c r="C138" s="22">
        <f>VLOOKUP(A138,'Berekening 2025 voorlopig'!$A$19:$H$361,8,FALSE)</f>
        <v>358191.61</v>
      </c>
    </row>
    <row r="139" spans="1:3" ht="15" x14ac:dyDescent="0.25">
      <c r="A139" s="54" t="s">
        <v>131</v>
      </c>
      <c r="B139" s="22">
        <f>VLOOKUP(A139,'Berekening 2024 def.'!$A$19:$H$360,8,FALSE)</f>
        <v>120280.72</v>
      </c>
      <c r="C139" s="22">
        <f>VLOOKUP(A139,'Berekening 2025 voorlopig'!$A$19:$H$361,8,FALSE)</f>
        <v>96437.32</v>
      </c>
    </row>
    <row r="140" spans="1:3" ht="15" x14ac:dyDescent="0.25">
      <c r="A140" s="54" t="s">
        <v>132</v>
      </c>
      <c r="B140" s="22">
        <f>VLOOKUP(A140,'Berekening 2024 def.'!$A$19:$H$360,8,FALSE)</f>
        <v>2490182.6800000002</v>
      </c>
      <c r="C140" s="22">
        <f>VLOOKUP(A140,'Berekening 2025 voorlopig'!$A$19:$H$361,8,FALSE)</f>
        <v>2482059.89</v>
      </c>
    </row>
    <row r="141" spans="1:3" ht="15" x14ac:dyDescent="0.25">
      <c r="A141" s="54" t="s">
        <v>133</v>
      </c>
      <c r="B141" s="22">
        <f>VLOOKUP(A141,'Berekening 2024 def.'!$A$19:$H$360,8,FALSE)</f>
        <v>1290055.07</v>
      </c>
      <c r="C141" s="22">
        <f>VLOOKUP(A141,'Berekening 2025 voorlopig'!$A$19:$H$361,8,FALSE)</f>
        <v>1460059.7</v>
      </c>
    </row>
    <row r="142" spans="1:3" ht="15" x14ac:dyDescent="0.25">
      <c r="A142" s="54" t="s">
        <v>134</v>
      </c>
      <c r="B142" s="22">
        <f>VLOOKUP(A142,'Berekening 2024 def.'!$A$19:$H$360,8,FALSE)</f>
        <v>343269.04</v>
      </c>
      <c r="C142" s="22">
        <f>VLOOKUP(A142,'Berekening 2025 voorlopig'!$A$19:$H$361,8,FALSE)</f>
        <v>360390.54</v>
      </c>
    </row>
    <row r="143" spans="1:3" ht="15" x14ac:dyDescent="0.25">
      <c r="A143" s="54" t="s">
        <v>135</v>
      </c>
      <c r="B143" s="22">
        <f>VLOOKUP(A143,'Berekening 2024 def.'!$A$19:$H$360,8,FALSE)</f>
        <v>1184780.49</v>
      </c>
      <c r="C143" s="22">
        <f>VLOOKUP(A143,'Berekening 2025 voorlopig'!$A$19:$H$361,8,FALSE)</f>
        <v>1266988.3799999999</v>
      </c>
    </row>
    <row r="144" spans="1:3" ht="15" x14ac:dyDescent="0.25">
      <c r="A144" s="54" t="s">
        <v>136</v>
      </c>
      <c r="B144" s="22">
        <f>VLOOKUP(A144,'Berekening 2024 def.'!$A$19:$H$360,8,FALSE)</f>
        <v>2299136.6800000002</v>
      </c>
      <c r="C144" s="22">
        <f>VLOOKUP(A144,'Berekening 2025 voorlopig'!$A$19:$H$361,8,FALSE)</f>
        <v>2280918.2799999998</v>
      </c>
    </row>
    <row r="145" spans="1:3" ht="15" x14ac:dyDescent="0.25">
      <c r="A145" s="54" t="s">
        <v>137</v>
      </c>
      <c r="B145" s="22">
        <f>VLOOKUP(A145,'Berekening 2024 def.'!$A$19:$H$360,8,FALSE)</f>
        <v>3244648.87</v>
      </c>
      <c r="C145" s="22">
        <f>VLOOKUP(A145,'Berekening 2025 voorlopig'!$A$19:$H$361,8,FALSE)</f>
        <v>3364462.96</v>
      </c>
    </row>
    <row r="146" spans="1:3" ht="15" x14ac:dyDescent="0.25">
      <c r="A146" s="54" t="s">
        <v>138</v>
      </c>
      <c r="B146" s="22">
        <f>VLOOKUP(A146,'Berekening 2024 def.'!$A$19:$H$360,8,FALSE)</f>
        <v>482663.69</v>
      </c>
      <c r="C146" s="22">
        <f>VLOOKUP(A146,'Berekening 2025 voorlopig'!$A$19:$H$361,8,FALSE)</f>
        <v>441167.68</v>
      </c>
    </row>
    <row r="147" spans="1:3" ht="15" x14ac:dyDescent="0.25">
      <c r="A147" s="54" t="s">
        <v>139</v>
      </c>
      <c r="B147" s="22">
        <f>VLOOKUP(A147,'Berekening 2024 def.'!$A$19:$H$360,8,FALSE)</f>
        <v>321604.23</v>
      </c>
      <c r="C147" s="22">
        <f>VLOOKUP(A147,'Berekening 2025 voorlopig'!$A$19:$H$361,8,FALSE)</f>
        <v>332104.2</v>
      </c>
    </row>
    <row r="148" spans="1:3" ht="15" x14ac:dyDescent="0.25">
      <c r="A148" s="54" t="s">
        <v>140</v>
      </c>
      <c r="B148" s="22">
        <f>VLOOKUP(A148,'Berekening 2024 def.'!$A$19:$H$360,8,FALSE)</f>
        <v>794839.62</v>
      </c>
      <c r="C148" s="22">
        <f>VLOOKUP(A148,'Berekening 2025 voorlopig'!$A$19:$H$361,8,FALSE)</f>
        <v>843286.47</v>
      </c>
    </row>
    <row r="149" spans="1:3" ht="15" x14ac:dyDescent="0.25">
      <c r="A149" s="54" t="s">
        <v>141</v>
      </c>
      <c r="B149" s="22">
        <f>VLOOKUP(A149,'Berekening 2024 def.'!$A$19:$H$360,8,FALSE)</f>
        <v>586345.97</v>
      </c>
      <c r="C149" s="22">
        <f>VLOOKUP(A149,'Berekening 2025 voorlopig'!$A$19:$H$361,8,FALSE)</f>
        <v>608354.71</v>
      </c>
    </row>
    <row r="150" spans="1:3" ht="15" x14ac:dyDescent="0.25">
      <c r="A150" s="54" t="s">
        <v>142</v>
      </c>
      <c r="B150" s="22">
        <f>VLOOKUP(A150,'Berekening 2024 def.'!$A$19:$H$360,8,FALSE)</f>
        <v>690430.35</v>
      </c>
      <c r="C150" s="22">
        <f>VLOOKUP(A150,'Berekening 2025 voorlopig'!$A$19:$H$361,8,FALSE)</f>
        <v>717076.42</v>
      </c>
    </row>
    <row r="151" spans="1:3" ht="15" x14ac:dyDescent="0.25">
      <c r="A151" s="54" t="s">
        <v>143</v>
      </c>
      <c r="B151" s="22">
        <f>VLOOKUP(A151,'Berekening 2024 def.'!$A$19:$H$360,8,FALSE)</f>
        <v>378888.12</v>
      </c>
      <c r="C151" s="22">
        <f>VLOOKUP(A151,'Berekening 2025 voorlopig'!$A$19:$H$361,8,FALSE)</f>
        <v>428822.03</v>
      </c>
    </row>
    <row r="152" spans="1:3" ht="15" x14ac:dyDescent="0.25">
      <c r="A152" s="54" t="s">
        <v>144</v>
      </c>
      <c r="B152" s="22">
        <f>VLOOKUP(A152,'Berekening 2024 def.'!$A$19:$H$360,8,FALSE)</f>
        <v>1103441.75</v>
      </c>
      <c r="C152" s="22">
        <f>VLOOKUP(A152,'Berekening 2025 voorlopig'!$A$19:$H$361,8,FALSE)</f>
        <v>1047681.35</v>
      </c>
    </row>
    <row r="153" spans="1:3" ht="15" x14ac:dyDescent="0.25">
      <c r="A153" s="54" t="s">
        <v>145</v>
      </c>
      <c r="B153" s="22">
        <f>VLOOKUP(A153,'Berekening 2024 def.'!$A$19:$H$360,8,FALSE)</f>
        <v>141080.22</v>
      </c>
      <c r="C153" s="22">
        <f>VLOOKUP(A153,'Berekening 2025 voorlopig'!$A$19:$H$361,8,FALSE)</f>
        <v>124024</v>
      </c>
    </row>
    <row r="154" spans="1:3" ht="15" x14ac:dyDescent="0.25">
      <c r="A154" s="54" t="s">
        <v>146</v>
      </c>
      <c r="B154" s="22">
        <f>VLOOKUP(A154,'Berekening 2024 def.'!$A$19:$H$360,8,FALSE)</f>
        <v>2362664.27</v>
      </c>
      <c r="C154" s="22">
        <f>VLOOKUP(A154,'Berekening 2025 voorlopig'!$A$19:$H$361,8,FALSE)</f>
        <v>2361882.42</v>
      </c>
    </row>
    <row r="155" spans="1:3" ht="15" x14ac:dyDescent="0.25">
      <c r="A155" s="54" t="s">
        <v>147</v>
      </c>
      <c r="B155" s="22">
        <f>VLOOKUP(A155,'Berekening 2024 def.'!$A$19:$H$360,8,FALSE)</f>
        <v>2364423.84</v>
      </c>
      <c r="C155" s="22">
        <f>VLOOKUP(A155,'Berekening 2025 voorlopig'!$A$19:$H$361,8,FALSE)</f>
        <v>2151519.46</v>
      </c>
    </row>
    <row r="156" spans="1:3" ht="15" x14ac:dyDescent="0.25">
      <c r="A156" s="54" t="s">
        <v>148</v>
      </c>
      <c r="B156" s="22">
        <f>VLOOKUP(A156,'Berekening 2024 def.'!$A$19:$H$360,8,FALSE)</f>
        <v>210024.82</v>
      </c>
      <c r="C156" s="22">
        <f>VLOOKUP(A156,'Berekening 2025 voorlopig'!$A$19:$H$361,8,FALSE)</f>
        <v>231881.61</v>
      </c>
    </row>
    <row r="157" spans="1:3" ht="15" x14ac:dyDescent="0.25">
      <c r="A157" s="54" t="s">
        <v>149</v>
      </c>
      <c r="B157" s="22">
        <f>VLOOKUP(A157,'Berekening 2024 def.'!$A$19:$H$360,8,FALSE)</f>
        <v>776806.52</v>
      </c>
      <c r="C157" s="22">
        <f>VLOOKUP(A157,'Berekening 2025 voorlopig'!$A$19:$H$361,8,FALSE)</f>
        <v>843122.03</v>
      </c>
    </row>
    <row r="158" spans="1:3" ht="15" x14ac:dyDescent="0.25">
      <c r="A158" s="54" t="s">
        <v>150</v>
      </c>
      <c r="B158" s="22">
        <f>VLOOKUP(A158,'Berekening 2024 def.'!$A$19:$H$360,8,FALSE)</f>
        <v>1236126.26</v>
      </c>
      <c r="C158" s="22">
        <f>VLOOKUP(A158,'Berekening 2025 voorlopig'!$A$19:$H$361,8,FALSE)</f>
        <v>1246495.05</v>
      </c>
    </row>
    <row r="159" spans="1:3" ht="15" x14ac:dyDescent="0.25">
      <c r="A159" s="54" t="s">
        <v>151</v>
      </c>
      <c r="B159" s="22">
        <f>VLOOKUP(A159,'Berekening 2024 def.'!$A$19:$H$360,8,FALSE)</f>
        <v>202664.9</v>
      </c>
      <c r="C159" s="22">
        <f>VLOOKUP(A159,'Berekening 2025 voorlopig'!$A$19:$H$361,8,FALSE)</f>
        <v>255753.96</v>
      </c>
    </row>
    <row r="160" spans="1:3" ht="15" x14ac:dyDescent="0.25">
      <c r="A160" s="54" t="s">
        <v>365</v>
      </c>
      <c r="B160" s="22">
        <f>VLOOKUP(A160,'Berekening 2024 def.'!$A$19:$H$360,8,FALSE)</f>
        <v>2090356.74</v>
      </c>
      <c r="C160" s="22">
        <f>VLOOKUP(A160,'Berekening 2025 voorlopig'!$A$19:$H$361,8,FALSE)</f>
        <v>1918322.35</v>
      </c>
    </row>
    <row r="161" spans="1:3" ht="15" x14ac:dyDescent="0.25">
      <c r="A161" s="54" t="s">
        <v>152</v>
      </c>
      <c r="B161" s="22">
        <f>VLOOKUP(A161,'Berekening 2024 def.'!$A$19:$H$360,8,FALSE)</f>
        <v>1189743.94</v>
      </c>
      <c r="C161" s="22">
        <f>VLOOKUP(A161,'Berekening 2025 voorlopig'!$A$19:$H$361,8,FALSE)</f>
        <v>1136128.97</v>
      </c>
    </row>
    <row r="162" spans="1:3" ht="15" x14ac:dyDescent="0.25">
      <c r="A162" s="54" t="s">
        <v>153</v>
      </c>
      <c r="B162" s="22">
        <f>VLOOKUP(A162,'Berekening 2024 def.'!$A$19:$H$360,8,FALSE)</f>
        <v>127547.35</v>
      </c>
      <c r="C162" s="22">
        <f>VLOOKUP(A162,'Berekening 2025 voorlopig'!$A$19:$H$361,8,FALSE)</f>
        <v>150843.31</v>
      </c>
    </row>
    <row r="163" spans="1:3" ht="15" x14ac:dyDescent="0.25">
      <c r="A163" s="54" t="s">
        <v>154</v>
      </c>
      <c r="B163" s="22">
        <f>VLOOKUP(A163,'Berekening 2024 def.'!$A$19:$H$360,8,FALSE)</f>
        <v>581112.31999999995</v>
      </c>
      <c r="C163" s="22">
        <f>VLOOKUP(A163,'Berekening 2025 voorlopig'!$A$19:$H$361,8,FALSE)</f>
        <v>662892.9</v>
      </c>
    </row>
    <row r="164" spans="1:3" ht="15" x14ac:dyDescent="0.25">
      <c r="A164" s="54" t="s">
        <v>380</v>
      </c>
      <c r="B164" s="22">
        <f>VLOOKUP(A164,'Berekening 2024 def.'!$A$19:$H$360,8,FALSE)</f>
        <v>64000</v>
      </c>
      <c r="C164" s="22">
        <f>VLOOKUP(A164,'Berekening 2025 voorlopig'!$A$19:$H$361,8,FALSE)</f>
        <v>64000</v>
      </c>
    </row>
    <row r="165" spans="1:3" ht="15" x14ac:dyDescent="0.25">
      <c r="A165" s="54" t="s">
        <v>155</v>
      </c>
      <c r="B165" s="22">
        <f>VLOOKUP(A165,'Berekening 2024 def.'!$A$19:$H$360,8,FALSE)</f>
        <v>3457925.83</v>
      </c>
      <c r="C165" s="22">
        <f>VLOOKUP(A165,'Berekening 2025 voorlopig'!$A$19:$H$361,8,FALSE)</f>
        <v>3686813.8</v>
      </c>
    </row>
    <row r="166" spans="1:3" ht="15" x14ac:dyDescent="0.25">
      <c r="A166" s="54" t="s">
        <v>156</v>
      </c>
      <c r="B166" s="22">
        <f>VLOOKUP(A166,'Berekening 2024 def.'!$A$19:$H$360,8,FALSE)</f>
        <v>3555280.77</v>
      </c>
      <c r="C166" s="22">
        <f>VLOOKUP(A166,'Berekening 2025 voorlopig'!$A$19:$H$361,8,FALSE)</f>
        <v>3431746.61</v>
      </c>
    </row>
    <row r="167" spans="1:3" ht="15" x14ac:dyDescent="0.25">
      <c r="A167" s="54" t="s">
        <v>157</v>
      </c>
      <c r="B167" s="22">
        <f>VLOOKUP(A167,'Berekening 2024 def.'!$A$19:$H$360,8,FALSE)</f>
        <v>521991.67</v>
      </c>
      <c r="C167" s="22">
        <f>VLOOKUP(A167,'Berekening 2025 voorlopig'!$A$19:$H$361,8,FALSE)</f>
        <v>565978.4</v>
      </c>
    </row>
    <row r="168" spans="1:3" ht="15" x14ac:dyDescent="0.25">
      <c r="A168" s="54" t="s">
        <v>158</v>
      </c>
      <c r="B168" s="22">
        <f>VLOOKUP(A168,'Berekening 2024 def.'!$A$19:$H$360,8,FALSE)</f>
        <v>1940945.13</v>
      </c>
      <c r="C168" s="22">
        <f>VLOOKUP(A168,'Berekening 2025 voorlopig'!$A$19:$H$361,8,FALSE)</f>
        <v>2044090.67</v>
      </c>
    </row>
    <row r="169" spans="1:3" ht="15" x14ac:dyDescent="0.25">
      <c r="A169" s="54" t="s">
        <v>159</v>
      </c>
      <c r="B169" s="22">
        <f>VLOOKUP(A169,'Berekening 2024 def.'!$A$19:$H$360,8,FALSE)</f>
        <v>5954921.5899999999</v>
      </c>
      <c r="C169" s="22">
        <f>VLOOKUP(A169,'Berekening 2025 voorlopig'!$A$19:$H$361,8,FALSE)</f>
        <v>5956344.0300000003</v>
      </c>
    </row>
    <row r="170" spans="1:3" ht="15" x14ac:dyDescent="0.25">
      <c r="A170" s="54" t="s">
        <v>160</v>
      </c>
      <c r="B170" s="22">
        <f>VLOOKUP(A170,'Berekening 2024 def.'!$A$19:$H$360,8,FALSE)</f>
        <v>344555.74</v>
      </c>
      <c r="C170" s="22">
        <f>VLOOKUP(A170,'Berekening 2025 voorlopig'!$A$19:$H$361,8,FALSE)</f>
        <v>344095.18</v>
      </c>
    </row>
    <row r="171" spans="1:3" ht="15" x14ac:dyDescent="0.25">
      <c r="A171" s="54" t="s">
        <v>161</v>
      </c>
      <c r="B171" s="22">
        <f>VLOOKUP(A171,'Berekening 2024 def.'!$A$19:$H$360,8,FALSE)</f>
        <v>205167.53</v>
      </c>
      <c r="C171" s="22">
        <f>VLOOKUP(A171,'Berekening 2025 voorlopig'!$A$19:$H$361,8,FALSE)</f>
        <v>271365.78000000003</v>
      </c>
    </row>
    <row r="172" spans="1:3" ht="15" x14ac:dyDescent="0.25">
      <c r="A172" s="54" t="s">
        <v>162</v>
      </c>
      <c r="B172" s="22">
        <f>VLOOKUP(A172,'Berekening 2024 def.'!$A$19:$H$360,8,FALSE)</f>
        <v>483561.16</v>
      </c>
      <c r="C172" s="22">
        <f>VLOOKUP(A172,'Berekening 2025 voorlopig'!$A$19:$H$361,8,FALSE)</f>
        <v>512097.95</v>
      </c>
    </row>
    <row r="173" spans="1:3" ht="15" x14ac:dyDescent="0.25">
      <c r="A173" s="54" t="s">
        <v>163</v>
      </c>
      <c r="B173" s="22">
        <f>VLOOKUP(A173,'Berekening 2024 def.'!$A$19:$H$360,8,FALSE)</f>
        <v>284267.40999999997</v>
      </c>
      <c r="C173" s="22">
        <f>VLOOKUP(A173,'Berekening 2025 voorlopig'!$A$19:$H$361,8,FALSE)</f>
        <v>303972.62</v>
      </c>
    </row>
    <row r="174" spans="1:3" ht="15" x14ac:dyDescent="0.25">
      <c r="A174" s="54" t="s">
        <v>164</v>
      </c>
      <c r="B174" s="22">
        <f>VLOOKUP(A174,'Berekening 2024 def.'!$A$19:$H$360,8,FALSE)</f>
        <v>355544.16</v>
      </c>
      <c r="C174" s="22">
        <f>VLOOKUP(A174,'Berekening 2025 voorlopig'!$A$19:$H$361,8,FALSE)</f>
        <v>364317.68</v>
      </c>
    </row>
    <row r="175" spans="1:3" ht="15" x14ac:dyDescent="0.25">
      <c r="A175" s="54" t="s">
        <v>165</v>
      </c>
      <c r="B175" s="22">
        <f>VLOOKUP(A175,'Berekening 2024 def.'!$A$19:$H$360,8,FALSE)</f>
        <v>473450.92</v>
      </c>
      <c r="C175" s="22">
        <f>VLOOKUP(A175,'Berekening 2025 voorlopig'!$A$19:$H$361,8,FALSE)</f>
        <v>507122.94</v>
      </c>
    </row>
    <row r="176" spans="1:3" ht="15" x14ac:dyDescent="0.25">
      <c r="A176" s="54" t="s">
        <v>166</v>
      </c>
      <c r="B176" s="22">
        <f>VLOOKUP(A176,'Berekening 2024 def.'!$A$19:$H$360,8,FALSE)</f>
        <v>393340.97</v>
      </c>
      <c r="C176" s="22">
        <f>VLOOKUP(A176,'Berekening 2025 voorlopig'!$A$19:$H$361,8,FALSE)</f>
        <v>388731.7</v>
      </c>
    </row>
    <row r="177" spans="1:3" ht="15" x14ac:dyDescent="0.25">
      <c r="A177" s="54" t="s">
        <v>167</v>
      </c>
      <c r="B177" s="22">
        <f>VLOOKUP(A177,'Berekening 2024 def.'!$A$19:$H$360,8,FALSE)</f>
        <v>503215.5</v>
      </c>
      <c r="C177" s="22">
        <f>VLOOKUP(A177,'Berekening 2025 voorlopig'!$A$19:$H$361,8,FALSE)</f>
        <v>517862.91</v>
      </c>
    </row>
    <row r="178" spans="1:3" ht="15" x14ac:dyDescent="0.25">
      <c r="A178" s="54" t="s">
        <v>168</v>
      </c>
      <c r="B178" s="22">
        <f>VLOOKUP(A178,'Berekening 2024 def.'!$A$19:$H$360,8,FALSE)</f>
        <v>581829.66</v>
      </c>
      <c r="C178" s="22">
        <f>VLOOKUP(A178,'Berekening 2025 voorlopig'!$A$19:$H$361,8,FALSE)</f>
        <v>570302.12</v>
      </c>
    </row>
    <row r="179" spans="1:3" ht="15" x14ac:dyDescent="0.25">
      <c r="A179" s="54" t="s">
        <v>169</v>
      </c>
      <c r="B179" s="22">
        <f>VLOOKUP(A179,'Berekening 2024 def.'!$A$19:$H$360,8,FALSE)</f>
        <v>283299.17</v>
      </c>
      <c r="C179" s="22">
        <f>VLOOKUP(A179,'Berekening 2025 voorlopig'!$A$19:$H$361,8,FALSE)</f>
        <v>321370.67</v>
      </c>
    </row>
    <row r="180" spans="1:3" ht="15" x14ac:dyDescent="0.25">
      <c r="A180" s="54" t="s">
        <v>366</v>
      </c>
      <c r="B180" s="22">
        <f>VLOOKUP(A180,'Berekening 2024 def.'!$A$19:$H$360,8,FALSE)</f>
        <v>1382298.59</v>
      </c>
      <c r="C180" s="22">
        <f>VLOOKUP(A180,'Berekening 2025 voorlopig'!$A$19:$H$361,8,FALSE)</f>
        <v>1423077.55</v>
      </c>
    </row>
    <row r="181" spans="1:3" ht="15" x14ac:dyDescent="0.25">
      <c r="A181" s="54" t="s">
        <v>170</v>
      </c>
      <c r="B181" s="22">
        <f>VLOOKUP(A181,'Berekening 2024 def.'!$A$19:$H$360,8,FALSE)</f>
        <v>2318598.02</v>
      </c>
      <c r="C181" s="22">
        <f>VLOOKUP(A181,'Berekening 2025 voorlopig'!$A$19:$H$361,8,FALSE)</f>
        <v>2366032.0299999998</v>
      </c>
    </row>
    <row r="182" spans="1:3" ht="15" x14ac:dyDescent="0.25">
      <c r="A182" s="54" t="s">
        <v>171</v>
      </c>
      <c r="B182" s="22">
        <f>VLOOKUP(A182,'Berekening 2024 def.'!$A$19:$H$360,8,FALSE)</f>
        <v>3799978.94</v>
      </c>
      <c r="C182" s="22">
        <f>VLOOKUP(A182,'Berekening 2025 voorlopig'!$A$19:$H$361,8,FALSE)</f>
        <v>4103477.18</v>
      </c>
    </row>
    <row r="183" spans="1:3" ht="15" x14ac:dyDescent="0.25">
      <c r="A183" s="54" t="s">
        <v>172</v>
      </c>
      <c r="B183" s="22">
        <f>VLOOKUP(A183,'Berekening 2024 def.'!$A$19:$H$360,8,FALSE)</f>
        <v>1294915.58</v>
      </c>
      <c r="C183" s="22">
        <f>VLOOKUP(A183,'Berekening 2025 voorlopig'!$A$19:$H$361,8,FALSE)</f>
        <v>1402922.76</v>
      </c>
    </row>
    <row r="184" spans="1:3" ht="15" x14ac:dyDescent="0.25">
      <c r="A184" s="54" t="s">
        <v>173</v>
      </c>
      <c r="B184" s="22">
        <f>VLOOKUP(A184,'Berekening 2024 def.'!$A$19:$H$360,8,FALSE)</f>
        <v>172543.25</v>
      </c>
      <c r="C184" s="22">
        <f>VLOOKUP(A184,'Berekening 2025 voorlopig'!$A$19:$H$361,8,FALSE)</f>
        <v>176585.72</v>
      </c>
    </row>
    <row r="185" spans="1:3" ht="15" x14ac:dyDescent="0.25">
      <c r="A185" s="54" t="s">
        <v>174</v>
      </c>
      <c r="B185" s="22">
        <f>VLOOKUP(A185,'Berekening 2024 def.'!$A$19:$H$360,8,FALSE)</f>
        <v>1828371.75</v>
      </c>
      <c r="C185" s="22">
        <f>VLOOKUP(A185,'Berekening 2025 voorlopig'!$A$19:$H$361,8,FALSE)</f>
        <v>1757638.63</v>
      </c>
    </row>
    <row r="186" spans="1:3" ht="15" x14ac:dyDescent="0.25">
      <c r="A186" s="54" t="s">
        <v>175</v>
      </c>
      <c r="B186" s="22">
        <f>VLOOKUP(A186,'Berekening 2024 def.'!$A$19:$H$360,8,FALSE)</f>
        <v>544650.46</v>
      </c>
      <c r="C186" s="22">
        <f>VLOOKUP(A186,'Berekening 2025 voorlopig'!$A$19:$H$361,8,FALSE)</f>
        <v>589860.42000000004</v>
      </c>
    </row>
    <row r="187" spans="1:3" ht="15" x14ac:dyDescent="0.25">
      <c r="A187" s="54" t="s">
        <v>381</v>
      </c>
      <c r="B187" s="22">
        <f>VLOOKUP(A187,'Berekening 2024 def.'!$A$19:$H$360,8,FALSE)</f>
        <v>1684653.79</v>
      </c>
      <c r="C187" s="22">
        <f>VLOOKUP(A187,'Berekening 2025 voorlopig'!$A$19:$H$361,8,FALSE)</f>
        <v>1683796.85</v>
      </c>
    </row>
    <row r="188" spans="1:3" ht="15" x14ac:dyDescent="0.25">
      <c r="A188" s="54" t="s">
        <v>176</v>
      </c>
      <c r="B188" s="22">
        <f>VLOOKUP(A188,'Berekening 2024 def.'!$A$19:$H$360,8,FALSE)</f>
        <v>86247.5</v>
      </c>
      <c r="C188" s="22">
        <f>VLOOKUP(A188,'Berekening 2025 voorlopig'!$A$19:$H$361,8,FALSE)</f>
        <v>85436.18</v>
      </c>
    </row>
    <row r="189" spans="1:3" ht="15" x14ac:dyDescent="0.25">
      <c r="A189" s="54" t="s">
        <v>177</v>
      </c>
      <c r="B189" s="22">
        <f>VLOOKUP(A189,'Berekening 2024 def.'!$A$19:$H$360,8,FALSE)</f>
        <v>287085.28999999998</v>
      </c>
      <c r="C189" s="22">
        <f>VLOOKUP(A189,'Berekening 2025 voorlopig'!$A$19:$H$361,8,FALSE)</f>
        <v>328696.17</v>
      </c>
    </row>
    <row r="190" spans="1:3" ht="15" x14ac:dyDescent="0.25">
      <c r="A190" s="54" t="s">
        <v>178</v>
      </c>
      <c r="B190" s="22">
        <f>VLOOKUP(A190,'Berekening 2024 def.'!$A$19:$H$360,8,FALSE)</f>
        <v>2388629.88</v>
      </c>
      <c r="C190" s="22">
        <f>VLOOKUP(A190,'Berekening 2025 voorlopig'!$A$19:$H$361,8,FALSE)</f>
        <v>2406564.08</v>
      </c>
    </row>
    <row r="191" spans="1:3" ht="15" x14ac:dyDescent="0.25">
      <c r="A191" s="54" t="s">
        <v>179</v>
      </c>
      <c r="B191" s="22">
        <f>VLOOKUP(A191,'Berekening 2024 def.'!$A$19:$H$360,8,FALSE)</f>
        <v>1110837.06</v>
      </c>
      <c r="C191" s="22">
        <f>VLOOKUP(A191,'Berekening 2025 voorlopig'!$A$19:$H$361,8,FALSE)</f>
        <v>1151469.95</v>
      </c>
    </row>
    <row r="192" spans="1:3" ht="15" x14ac:dyDescent="0.25">
      <c r="A192" s="54" t="s">
        <v>180</v>
      </c>
      <c r="B192" s="22">
        <f>VLOOKUP(A192,'Berekening 2024 def.'!$A$19:$H$360,8,FALSE)</f>
        <v>974549.8</v>
      </c>
      <c r="C192" s="22">
        <f>VLOOKUP(A192,'Berekening 2025 voorlopig'!$A$19:$H$361,8,FALSE)</f>
        <v>950931.28</v>
      </c>
    </row>
    <row r="193" spans="1:3" ht="15" x14ac:dyDescent="0.25">
      <c r="A193" s="54" t="s">
        <v>181</v>
      </c>
      <c r="B193" s="22">
        <f>VLOOKUP(A193,'Berekening 2024 def.'!$A$19:$H$360,8,FALSE)</f>
        <v>923779.83</v>
      </c>
      <c r="C193" s="22">
        <f>VLOOKUP(A193,'Berekening 2025 voorlopig'!$A$19:$H$361,8,FALSE)</f>
        <v>938808.1</v>
      </c>
    </row>
    <row r="194" spans="1:3" ht="15" x14ac:dyDescent="0.25">
      <c r="A194" s="54" t="s">
        <v>182</v>
      </c>
      <c r="B194" s="22">
        <f>VLOOKUP(A194,'Berekening 2024 def.'!$A$19:$H$360,8,FALSE)</f>
        <v>233130.74</v>
      </c>
      <c r="C194" s="22">
        <f>VLOOKUP(A194,'Berekening 2025 voorlopig'!$A$19:$H$361,8,FALSE)</f>
        <v>264104.77</v>
      </c>
    </row>
    <row r="195" spans="1:3" ht="15" x14ac:dyDescent="0.25">
      <c r="A195" s="54" t="s">
        <v>183</v>
      </c>
      <c r="B195" s="22">
        <f>VLOOKUP(A195,'Berekening 2024 def.'!$A$19:$H$360,8,FALSE)</f>
        <v>64000</v>
      </c>
      <c r="C195" s="22">
        <f>VLOOKUP(A195,'Berekening 2025 voorlopig'!$A$19:$H$361,8,FALSE)</f>
        <v>64000</v>
      </c>
    </row>
    <row r="196" spans="1:3" ht="15" x14ac:dyDescent="0.25">
      <c r="A196" s="54" t="s">
        <v>184</v>
      </c>
      <c r="B196" s="22">
        <f>VLOOKUP(A196,'Berekening 2024 def.'!$A$19:$H$360,8,FALSE)</f>
        <v>951260.53</v>
      </c>
      <c r="C196" s="22">
        <f>VLOOKUP(A196,'Berekening 2025 voorlopig'!$A$19:$H$361,8,FALSE)</f>
        <v>1055174.5</v>
      </c>
    </row>
    <row r="197" spans="1:3" ht="15" x14ac:dyDescent="0.25">
      <c r="A197" s="54" t="s">
        <v>185</v>
      </c>
      <c r="B197" s="22">
        <f>VLOOKUP(A197,'Berekening 2024 def.'!$A$19:$H$360,8,FALSE)</f>
        <v>214187.3</v>
      </c>
      <c r="C197" s="22">
        <f>VLOOKUP(A197,'Berekening 2025 voorlopig'!$A$19:$H$361,8,FALSE)</f>
        <v>196140.79999999999</v>
      </c>
    </row>
    <row r="198" spans="1:3" ht="15" x14ac:dyDescent="0.25">
      <c r="A198" s="54" t="s">
        <v>186</v>
      </c>
      <c r="B198" s="22">
        <f>VLOOKUP(A198,'Berekening 2024 def.'!$A$19:$H$360,8,FALSE)</f>
        <v>2296788.4500000002</v>
      </c>
      <c r="C198" s="22">
        <f>VLOOKUP(A198,'Berekening 2025 voorlopig'!$A$19:$H$361,8,FALSE)</f>
        <v>2361037.67</v>
      </c>
    </row>
    <row r="199" spans="1:3" ht="15" x14ac:dyDescent="0.25">
      <c r="A199" s="54" t="s">
        <v>187</v>
      </c>
      <c r="B199" s="22">
        <f>VLOOKUP(A199,'Berekening 2024 def.'!$A$19:$H$360,8,FALSE)</f>
        <v>401598.37</v>
      </c>
      <c r="C199" s="22">
        <f>VLOOKUP(A199,'Berekening 2025 voorlopig'!$A$19:$H$361,8,FALSE)</f>
        <v>461648.12</v>
      </c>
    </row>
    <row r="200" spans="1:3" ht="15" x14ac:dyDescent="0.25">
      <c r="A200" s="54" t="s">
        <v>188</v>
      </c>
      <c r="B200" s="22">
        <f>VLOOKUP(A200,'Berekening 2024 def.'!$A$19:$H$360,8,FALSE)</f>
        <v>988172.73</v>
      </c>
      <c r="C200" s="22">
        <f>VLOOKUP(A200,'Berekening 2025 voorlopig'!$A$19:$H$361,8,FALSE)</f>
        <v>959907.59</v>
      </c>
    </row>
    <row r="201" spans="1:3" ht="15" x14ac:dyDescent="0.25">
      <c r="A201" s="54" t="s">
        <v>189</v>
      </c>
      <c r="B201" s="22">
        <f>VLOOKUP(A201,'Berekening 2024 def.'!$A$19:$H$360,8,FALSE)</f>
        <v>5974743.2000000002</v>
      </c>
      <c r="C201" s="22">
        <f>VLOOKUP(A201,'Berekening 2025 voorlopig'!$A$19:$H$361,8,FALSE)</f>
        <v>6135638.1299999999</v>
      </c>
    </row>
    <row r="202" spans="1:3" ht="15" x14ac:dyDescent="0.25">
      <c r="A202" s="54" t="s">
        <v>190</v>
      </c>
      <c r="B202" s="22">
        <f>VLOOKUP(A202,'Berekening 2024 def.'!$A$19:$H$360,8,FALSE)</f>
        <v>4508078.9000000004</v>
      </c>
      <c r="C202" s="22">
        <f>VLOOKUP(A202,'Berekening 2025 voorlopig'!$A$19:$H$361,8,FALSE)</f>
        <v>4659570.03</v>
      </c>
    </row>
    <row r="203" spans="1:3" ht="15" x14ac:dyDescent="0.25">
      <c r="A203" s="54" t="s">
        <v>191</v>
      </c>
      <c r="B203" s="22">
        <f>VLOOKUP(A203,'Berekening 2024 def.'!$A$19:$H$360,8,FALSE)</f>
        <v>785540</v>
      </c>
      <c r="C203" s="22">
        <f>VLOOKUP(A203,'Berekening 2025 voorlopig'!$A$19:$H$361,8,FALSE)</f>
        <v>787768.11</v>
      </c>
    </row>
    <row r="204" spans="1:3" ht="15" x14ac:dyDescent="0.25">
      <c r="A204" s="54" t="s">
        <v>192</v>
      </c>
      <c r="B204" s="22">
        <f>VLOOKUP(A204,'Berekening 2024 def.'!$A$19:$H$360,8,FALSE)</f>
        <v>154481.20000000001</v>
      </c>
      <c r="C204" s="22">
        <f>VLOOKUP(A204,'Berekening 2025 voorlopig'!$A$19:$H$361,8,FALSE)</f>
        <v>166264.9</v>
      </c>
    </row>
    <row r="205" spans="1:3" ht="15" x14ac:dyDescent="0.25">
      <c r="A205" s="54" t="s">
        <v>193</v>
      </c>
      <c r="B205" s="22">
        <f>VLOOKUP(A205,'Berekening 2024 def.'!$A$19:$H$360,8,FALSE)</f>
        <v>315682.19</v>
      </c>
      <c r="C205" s="22">
        <f>VLOOKUP(A205,'Berekening 2025 voorlopig'!$A$19:$H$361,8,FALSE)</f>
        <v>343237.53</v>
      </c>
    </row>
    <row r="206" spans="1:3" ht="15" x14ac:dyDescent="0.25">
      <c r="A206" s="54" t="s">
        <v>194</v>
      </c>
      <c r="B206" s="22">
        <f>VLOOKUP(A206,'Berekening 2024 def.'!$A$19:$H$360,8,FALSE)</f>
        <v>2124907.85</v>
      </c>
      <c r="C206" s="22">
        <f>VLOOKUP(A206,'Berekening 2025 voorlopig'!$A$19:$H$361,8,FALSE)</f>
        <v>2068449.88</v>
      </c>
    </row>
    <row r="207" spans="1:3" ht="15" x14ac:dyDescent="0.25">
      <c r="A207" s="54" t="s">
        <v>195</v>
      </c>
      <c r="B207" s="22">
        <f>VLOOKUP(A207,'Berekening 2024 def.'!$A$19:$H$360,8,FALSE)</f>
        <v>464112.69</v>
      </c>
      <c r="C207" s="22">
        <f>VLOOKUP(A207,'Berekening 2025 voorlopig'!$A$19:$H$361,8,FALSE)</f>
        <v>520042.51</v>
      </c>
    </row>
    <row r="208" spans="1:3" ht="15" x14ac:dyDescent="0.25">
      <c r="A208" s="54" t="s">
        <v>196</v>
      </c>
      <c r="B208" s="22">
        <f>VLOOKUP(A208,'Berekening 2024 def.'!$A$19:$H$360,8,FALSE)</f>
        <v>97406.41</v>
      </c>
      <c r="C208" s="22">
        <f>VLOOKUP(A208,'Berekening 2025 voorlopig'!$A$19:$H$361,8,FALSE)</f>
        <v>117362.7</v>
      </c>
    </row>
    <row r="209" spans="1:3" ht="15" x14ac:dyDescent="0.25">
      <c r="A209" s="54" t="s">
        <v>197</v>
      </c>
      <c r="B209" s="22">
        <f>VLOOKUP(A209,'Berekening 2024 def.'!$A$19:$H$360,8,FALSE)</f>
        <v>624863.34</v>
      </c>
      <c r="C209" s="22">
        <f>VLOOKUP(A209,'Berekening 2025 voorlopig'!$A$19:$H$361,8,FALSE)</f>
        <v>614190.61</v>
      </c>
    </row>
    <row r="210" spans="1:3" ht="15" x14ac:dyDescent="0.25">
      <c r="A210" s="54" t="s">
        <v>198</v>
      </c>
      <c r="B210" s="22">
        <f>VLOOKUP(A210,'Berekening 2024 def.'!$A$19:$H$360,8,FALSE)</f>
        <v>64000</v>
      </c>
      <c r="C210" s="22">
        <f>VLOOKUP(A210,'Berekening 2025 voorlopig'!$A$19:$H$361,8,FALSE)</f>
        <v>64000</v>
      </c>
    </row>
    <row r="211" spans="1:3" ht="15" x14ac:dyDescent="0.25">
      <c r="A211" s="54" t="s">
        <v>199</v>
      </c>
      <c r="B211" s="22">
        <f>VLOOKUP(A211,'Berekening 2024 def.'!$A$19:$H$360,8,FALSE)</f>
        <v>178082.5</v>
      </c>
      <c r="C211" s="22">
        <f>VLOOKUP(A211,'Berekening 2025 voorlopig'!$A$19:$H$361,8,FALSE)</f>
        <v>243743.63</v>
      </c>
    </row>
    <row r="212" spans="1:3" ht="15" x14ac:dyDescent="0.25">
      <c r="A212" s="54" t="s">
        <v>200</v>
      </c>
      <c r="B212" s="22">
        <f>VLOOKUP(A212,'Berekening 2024 def.'!$A$19:$H$360,8,FALSE)</f>
        <v>385456.72</v>
      </c>
      <c r="C212" s="22">
        <f>VLOOKUP(A212,'Berekening 2025 voorlopig'!$A$19:$H$361,8,FALSE)</f>
        <v>457475.94</v>
      </c>
    </row>
    <row r="213" spans="1:3" ht="15" x14ac:dyDescent="0.25">
      <c r="A213" s="54" t="s">
        <v>201</v>
      </c>
      <c r="B213" s="22">
        <f>VLOOKUP(A213,'Berekening 2024 def.'!$A$19:$H$360,8,FALSE)</f>
        <v>1529635.39</v>
      </c>
      <c r="C213" s="22">
        <f>VLOOKUP(A213,'Berekening 2025 voorlopig'!$A$19:$H$361,8,FALSE)</f>
        <v>1562822.99</v>
      </c>
    </row>
    <row r="214" spans="1:3" ht="15" x14ac:dyDescent="0.25">
      <c r="A214" s="54" t="s">
        <v>202</v>
      </c>
      <c r="B214" s="22">
        <f>VLOOKUP(A214,'Berekening 2024 def.'!$A$19:$H$360,8,FALSE)</f>
        <v>533089.46</v>
      </c>
      <c r="C214" s="22">
        <f>VLOOKUP(A214,'Berekening 2025 voorlopig'!$A$19:$H$361,8,FALSE)</f>
        <v>543486.03</v>
      </c>
    </row>
    <row r="215" spans="1:3" ht="15" x14ac:dyDescent="0.25">
      <c r="A215" s="54" t="s">
        <v>203</v>
      </c>
      <c r="B215" s="22">
        <f>VLOOKUP(A215,'Berekening 2024 def.'!$A$19:$H$360,8,FALSE)</f>
        <v>668932.81000000006</v>
      </c>
      <c r="C215" s="22">
        <f>VLOOKUP(A215,'Berekening 2025 voorlopig'!$A$19:$H$361,8,FALSE)</f>
        <v>685923.72</v>
      </c>
    </row>
    <row r="216" spans="1:3" ht="15" x14ac:dyDescent="0.25">
      <c r="A216" s="54" t="s">
        <v>204</v>
      </c>
      <c r="B216" s="22">
        <f>VLOOKUP(A216,'Berekening 2024 def.'!$A$19:$H$360,8,FALSE)</f>
        <v>162735.38</v>
      </c>
      <c r="C216" s="22">
        <f>VLOOKUP(A216,'Berekening 2025 voorlopig'!$A$19:$H$361,8,FALSE)</f>
        <v>148186.53</v>
      </c>
    </row>
    <row r="217" spans="1:3" ht="15" x14ac:dyDescent="0.25">
      <c r="A217" s="54" t="s">
        <v>205</v>
      </c>
      <c r="B217" s="22">
        <f>VLOOKUP(A217,'Berekening 2024 def.'!$A$19:$H$360,8,FALSE)</f>
        <v>177361.94</v>
      </c>
      <c r="C217" s="22">
        <f>VLOOKUP(A217,'Berekening 2025 voorlopig'!$A$19:$H$361,8,FALSE)</f>
        <v>185004.24</v>
      </c>
    </row>
    <row r="218" spans="1:3" ht="15" x14ac:dyDescent="0.25">
      <c r="A218" s="54" t="s">
        <v>206</v>
      </c>
      <c r="B218" s="22">
        <f>VLOOKUP(A218,'Berekening 2024 def.'!$A$19:$H$360,8,FALSE)</f>
        <v>243186.3</v>
      </c>
      <c r="C218" s="22">
        <f>VLOOKUP(A218,'Berekening 2025 voorlopig'!$A$19:$H$361,8,FALSE)</f>
        <v>227032.34</v>
      </c>
    </row>
    <row r="219" spans="1:3" ht="15" x14ac:dyDescent="0.25">
      <c r="A219" s="54" t="s">
        <v>207</v>
      </c>
      <c r="B219" s="22">
        <f>VLOOKUP(A219,'Berekening 2024 def.'!$A$19:$H$360,8,FALSE)</f>
        <v>2022473.66</v>
      </c>
      <c r="C219" s="22">
        <f>VLOOKUP(A219,'Berekening 2025 voorlopig'!$A$19:$H$361,8,FALSE)</f>
        <v>1967569.54</v>
      </c>
    </row>
    <row r="220" spans="1:3" ht="15" x14ac:dyDescent="0.25">
      <c r="A220" s="54" t="s">
        <v>208</v>
      </c>
      <c r="B220" s="22">
        <f>VLOOKUP(A220,'Berekening 2024 def.'!$A$19:$H$360,8,FALSE)</f>
        <v>570033.82999999996</v>
      </c>
      <c r="C220" s="22">
        <f>VLOOKUP(A220,'Berekening 2025 voorlopig'!$A$19:$H$361,8,FALSE)</f>
        <v>544769.28000000003</v>
      </c>
    </row>
    <row r="221" spans="1:3" ht="15" x14ac:dyDescent="0.25">
      <c r="A221" s="54" t="s">
        <v>209</v>
      </c>
      <c r="B221" s="22">
        <f>VLOOKUP(A221,'Berekening 2024 def.'!$A$19:$H$360,8,FALSE)</f>
        <v>99284.99</v>
      </c>
      <c r="C221" s="22">
        <f>VLOOKUP(A221,'Berekening 2025 voorlopig'!$A$19:$H$361,8,FALSE)</f>
        <v>107428.79</v>
      </c>
    </row>
    <row r="222" spans="1:3" ht="15" x14ac:dyDescent="0.25">
      <c r="A222" s="54" t="s">
        <v>210</v>
      </c>
      <c r="B222" s="22">
        <f>VLOOKUP(A222,'Berekening 2024 def.'!$A$19:$H$360,8,FALSE)</f>
        <v>172871.36</v>
      </c>
      <c r="C222" s="22">
        <f>VLOOKUP(A222,'Berekening 2025 voorlopig'!$A$19:$H$361,8,FALSE)</f>
        <v>198255.91</v>
      </c>
    </row>
    <row r="223" spans="1:3" ht="15" x14ac:dyDescent="0.25">
      <c r="A223" s="54" t="s">
        <v>211</v>
      </c>
      <c r="B223" s="22">
        <f>VLOOKUP(A223,'Berekening 2024 def.'!$A$19:$H$360,8,FALSE)</f>
        <v>445735.4</v>
      </c>
      <c r="C223" s="22">
        <f>VLOOKUP(A223,'Berekening 2025 voorlopig'!$A$19:$H$361,8,FALSE)</f>
        <v>479084.86</v>
      </c>
    </row>
    <row r="224" spans="1:3" ht="15" x14ac:dyDescent="0.25">
      <c r="A224" s="54" t="s">
        <v>212</v>
      </c>
      <c r="B224" s="22">
        <f>VLOOKUP(A224,'Berekening 2024 def.'!$A$19:$H$360,8,FALSE)</f>
        <v>3984494.94</v>
      </c>
      <c r="C224" s="22">
        <f>VLOOKUP(A224,'Berekening 2025 voorlopig'!$A$19:$H$361,8,FALSE)</f>
        <v>4084367.05</v>
      </c>
    </row>
    <row r="225" spans="1:3" ht="15" x14ac:dyDescent="0.25">
      <c r="A225" s="54" t="s">
        <v>213</v>
      </c>
      <c r="B225" s="22">
        <f>VLOOKUP(A225,'Berekening 2024 def.'!$A$19:$H$360,8,FALSE)</f>
        <v>1085318.58</v>
      </c>
      <c r="C225" s="22">
        <f>VLOOKUP(A225,'Berekening 2025 voorlopig'!$A$19:$H$361,8,FALSE)</f>
        <v>1101149.08</v>
      </c>
    </row>
    <row r="226" spans="1:3" ht="15" x14ac:dyDescent="0.25">
      <c r="A226" s="54" t="s">
        <v>214</v>
      </c>
      <c r="B226" s="22">
        <f>VLOOKUP(A226,'Berekening 2024 def.'!$A$19:$H$360,8,FALSE)</f>
        <v>96373.83</v>
      </c>
      <c r="C226" s="22">
        <f>VLOOKUP(A226,'Berekening 2025 voorlopig'!$A$19:$H$361,8,FALSE)</f>
        <v>100838.42</v>
      </c>
    </row>
    <row r="227" spans="1:3" ht="15" x14ac:dyDescent="0.25">
      <c r="A227" s="54" t="s">
        <v>215</v>
      </c>
      <c r="B227" s="22">
        <f>VLOOKUP(A227,'Berekening 2024 def.'!$A$19:$H$360,8,FALSE)</f>
        <v>66313.3</v>
      </c>
      <c r="C227" s="22">
        <f>VLOOKUP(A227,'Berekening 2025 voorlopig'!$A$19:$H$361,8,FALSE)</f>
        <v>64000</v>
      </c>
    </row>
    <row r="228" spans="1:3" ht="15" x14ac:dyDescent="0.25">
      <c r="A228" s="54" t="s">
        <v>216</v>
      </c>
      <c r="B228" s="22">
        <f>VLOOKUP(A228,'Berekening 2024 def.'!$A$19:$H$360,8,FALSE)</f>
        <v>452188.2</v>
      </c>
      <c r="C228" s="22">
        <f>VLOOKUP(A228,'Berekening 2025 voorlopig'!$A$19:$H$361,8,FALSE)</f>
        <v>471498.2</v>
      </c>
    </row>
    <row r="229" spans="1:3" ht="15" x14ac:dyDescent="0.25">
      <c r="A229" s="54" t="s">
        <v>217</v>
      </c>
      <c r="B229" s="22">
        <f>VLOOKUP(A229,'Berekening 2024 def.'!$A$19:$H$360,8,FALSE)</f>
        <v>1143757.28</v>
      </c>
      <c r="C229" s="22">
        <f>VLOOKUP(A229,'Berekening 2025 voorlopig'!$A$19:$H$361,8,FALSE)</f>
        <v>1148526.21</v>
      </c>
    </row>
    <row r="230" spans="1:3" ht="15" x14ac:dyDescent="0.25">
      <c r="A230" s="54" t="s">
        <v>218</v>
      </c>
      <c r="B230" s="22">
        <f>VLOOKUP(A230,'Berekening 2024 def.'!$A$19:$H$360,8,FALSE)</f>
        <v>573675.19999999995</v>
      </c>
      <c r="C230" s="22">
        <f>VLOOKUP(A230,'Berekening 2025 voorlopig'!$A$19:$H$361,8,FALSE)</f>
        <v>524404.92000000004</v>
      </c>
    </row>
    <row r="231" spans="1:3" ht="15" x14ac:dyDescent="0.25">
      <c r="A231" s="54" t="s">
        <v>219</v>
      </c>
      <c r="B231" s="22">
        <f>VLOOKUP(A231,'Berekening 2024 def.'!$A$19:$H$360,8,FALSE)</f>
        <v>608184.49</v>
      </c>
      <c r="C231" s="22">
        <f>VLOOKUP(A231,'Berekening 2025 voorlopig'!$A$19:$H$361,8,FALSE)</f>
        <v>641783.74</v>
      </c>
    </row>
    <row r="232" spans="1:3" ht="15" x14ac:dyDescent="0.25">
      <c r="A232" s="54" t="s">
        <v>220</v>
      </c>
      <c r="B232" s="22">
        <f>VLOOKUP(A232,'Berekening 2024 def.'!$A$19:$H$360,8,FALSE)</f>
        <v>571002.07999999996</v>
      </c>
      <c r="C232" s="22">
        <f>VLOOKUP(A232,'Berekening 2025 voorlopig'!$A$19:$H$361,8,FALSE)</f>
        <v>623689.25</v>
      </c>
    </row>
    <row r="233" spans="1:3" ht="15" x14ac:dyDescent="0.25">
      <c r="A233" s="54" t="s">
        <v>221</v>
      </c>
      <c r="B233" s="22">
        <f>VLOOKUP(A233,'Berekening 2024 def.'!$A$19:$H$360,8,FALSE)</f>
        <v>2995212.43</v>
      </c>
      <c r="C233" s="22">
        <f>VLOOKUP(A233,'Berekening 2025 voorlopig'!$A$19:$H$361,8,FALSE)</f>
        <v>3160722.6</v>
      </c>
    </row>
    <row r="234" spans="1:3" ht="15" x14ac:dyDescent="0.25">
      <c r="A234" s="54" t="s">
        <v>222</v>
      </c>
      <c r="B234" s="22">
        <f>VLOOKUP(A234,'Berekening 2024 def.'!$A$19:$H$360,8,FALSE)</f>
        <v>414590.82</v>
      </c>
      <c r="C234" s="22">
        <f>VLOOKUP(A234,'Berekening 2025 voorlopig'!$A$19:$H$361,8,FALSE)</f>
        <v>415325.32</v>
      </c>
    </row>
    <row r="235" spans="1:3" ht="15" x14ac:dyDescent="0.25">
      <c r="A235" s="54" t="s">
        <v>223</v>
      </c>
      <c r="B235" s="22">
        <f>VLOOKUP(A235,'Berekening 2024 def.'!$A$19:$H$360,8,FALSE)</f>
        <v>502954.95</v>
      </c>
      <c r="C235" s="22">
        <f>VLOOKUP(A235,'Berekening 2025 voorlopig'!$A$19:$H$361,8,FALSE)</f>
        <v>491862.56</v>
      </c>
    </row>
    <row r="236" spans="1:3" ht="15" x14ac:dyDescent="0.25">
      <c r="A236" s="54" t="s">
        <v>224</v>
      </c>
      <c r="B236" s="22">
        <f>VLOOKUP(A236,'Berekening 2024 def.'!$A$19:$H$360,8,FALSE)</f>
        <v>936154.67</v>
      </c>
      <c r="C236" s="22">
        <f>VLOOKUP(A236,'Berekening 2025 voorlopig'!$A$19:$H$361,8,FALSE)</f>
        <v>971647.08</v>
      </c>
    </row>
    <row r="237" spans="1:3" ht="15" x14ac:dyDescent="0.25">
      <c r="A237" s="54" t="s">
        <v>225</v>
      </c>
      <c r="B237" s="22">
        <f>VLOOKUP(A237,'Berekening 2024 def.'!$A$19:$H$360,8,FALSE)</f>
        <v>419448.12</v>
      </c>
      <c r="C237" s="22">
        <f>VLOOKUP(A237,'Berekening 2025 voorlopig'!$A$19:$H$361,8,FALSE)</f>
        <v>439894.1</v>
      </c>
    </row>
    <row r="238" spans="1:3" ht="15" x14ac:dyDescent="0.25">
      <c r="A238" s="54" t="s">
        <v>226</v>
      </c>
      <c r="B238" s="22">
        <f>VLOOKUP(A238,'Berekening 2024 def.'!$A$19:$H$360,8,FALSE)</f>
        <v>73891.960000000006</v>
      </c>
      <c r="C238" s="22">
        <f>VLOOKUP(A238,'Berekening 2025 voorlopig'!$A$19:$H$361,8,FALSE)</f>
        <v>94776.83</v>
      </c>
    </row>
    <row r="239" spans="1:3" ht="15" x14ac:dyDescent="0.25">
      <c r="A239" s="54" t="s">
        <v>227</v>
      </c>
      <c r="B239" s="22">
        <f>VLOOKUP(A239,'Berekening 2024 def.'!$A$19:$H$360,8,FALSE)</f>
        <v>145348.85</v>
      </c>
      <c r="C239" s="22">
        <f>VLOOKUP(A239,'Berekening 2025 voorlopig'!$A$19:$H$361,8,FALSE)</f>
        <v>140438.66</v>
      </c>
    </row>
    <row r="240" spans="1:3" ht="15" x14ac:dyDescent="0.25">
      <c r="A240" s="54" t="s">
        <v>228</v>
      </c>
      <c r="B240" s="22">
        <f>VLOOKUP(A240,'Berekening 2024 def.'!$A$19:$H$360,8,FALSE)</f>
        <v>1293696.43</v>
      </c>
      <c r="C240" s="22">
        <f>VLOOKUP(A240,'Berekening 2025 voorlopig'!$A$19:$H$361,8,FALSE)</f>
        <v>1360175.66</v>
      </c>
    </row>
    <row r="241" spans="1:3" ht="15" x14ac:dyDescent="0.25">
      <c r="A241" s="54" t="s">
        <v>229</v>
      </c>
      <c r="B241" s="22">
        <f>VLOOKUP(A241,'Berekening 2024 def.'!$A$19:$H$360,8,FALSE)</f>
        <v>636321.4</v>
      </c>
      <c r="C241" s="22">
        <f>VLOOKUP(A241,'Berekening 2025 voorlopig'!$A$19:$H$361,8,FALSE)</f>
        <v>618143.54</v>
      </c>
    </row>
    <row r="242" spans="1:3" ht="15" x14ac:dyDescent="0.25">
      <c r="A242" s="54" t="s">
        <v>230</v>
      </c>
      <c r="B242" s="22">
        <f>VLOOKUP(A242,'Berekening 2024 def.'!$A$19:$H$360,8,FALSE)</f>
        <v>2257675.9900000002</v>
      </c>
      <c r="C242" s="22">
        <f>VLOOKUP(A242,'Berekening 2025 voorlopig'!$A$19:$H$361,8,FALSE)</f>
        <v>2407718.36</v>
      </c>
    </row>
    <row r="243" spans="1:3" ht="15" x14ac:dyDescent="0.25">
      <c r="A243" s="54" t="s">
        <v>231</v>
      </c>
      <c r="B243" s="22">
        <f>VLOOKUP(A243,'Berekening 2024 def.'!$A$19:$H$360,8,FALSE)</f>
        <v>653707.93999999994</v>
      </c>
      <c r="C243" s="22">
        <f>VLOOKUP(A243,'Berekening 2025 voorlopig'!$A$19:$H$361,8,FALSE)</f>
        <v>633687.65</v>
      </c>
    </row>
    <row r="244" spans="1:3" ht="15" x14ac:dyDescent="0.25">
      <c r="A244" s="54" t="s">
        <v>382</v>
      </c>
      <c r="B244" s="22">
        <f>VLOOKUP(A244,'Berekening 2024 def.'!$A$19:$H$360,8,FALSE)</f>
        <v>2687983.85</v>
      </c>
      <c r="C244" s="22">
        <f>VLOOKUP(A244,'Berekening 2025 voorlopig'!$A$19:$H$361,8,FALSE)</f>
        <v>2782747</v>
      </c>
    </row>
    <row r="245" spans="1:3" ht="15" x14ac:dyDescent="0.25">
      <c r="A245" s="54" t="s">
        <v>232</v>
      </c>
      <c r="B245" s="22">
        <f>VLOOKUP(A245,'Berekening 2024 def.'!$A$19:$H$360,8,FALSE)</f>
        <v>406275.53</v>
      </c>
      <c r="C245" s="22">
        <f>VLOOKUP(A245,'Berekening 2025 voorlopig'!$A$19:$H$361,8,FALSE)</f>
        <v>460629.25</v>
      </c>
    </row>
    <row r="246" spans="1:3" ht="15" x14ac:dyDescent="0.25">
      <c r="A246" s="54" t="s">
        <v>233</v>
      </c>
      <c r="B246" s="22">
        <f>VLOOKUP(A246,'Berekening 2024 def.'!$A$19:$H$360,8,FALSE)</f>
        <v>2841812.05</v>
      </c>
      <c r="C246" s="22">
        <f>VLOOKUP(A246,'Berekening 2025 voorlopig'!$A$19:$H$361,8,FALSE)</f>
        <v>2848308.9</v>
      </c>
    </row>
    <row r="247" spans="1:3" ht="15" x14ac:dyDescent="0.25">
      <c r="A247" s="54" t="s">
        <v>234</v>
      </c>
      <c r="B247" s="22">
        <f>VLOOKUP(A247,'Berekening 2024 def.'!$A$19:$H$360,8,FALSE)</f>
        <v>3228391.42</v>
      </c>
      <c r="C247" s="22">
        <f>VLOOKUP(A247,'Berekening 2025 voorlopig'!$A$19:$H$361,8,FALSE)</f>
        <v>3344633.82</v>
      </c>
    </row>
    <row r="248" spans="1:3" ht="15" x14ac:dyDescent="0.25">
      <c r="A248" s="54" t="s">
        <v>235</v>
      </c>
      <c r="B248" s="22">
        <f>VLOOKUP(A248,'Berekening 2024 def.'!$A$19:$H$360,8,FALSE)</f>
        <v>57886538.899999999</v>
      </c>
      <c r="C248" s="22">
        <f>VLOOKUP(A248,'Berekening 2025 voorlopig'!$A$19:$H$361,8,FALSE)</f>
        <v>57253768.170000002</v>
      </c>
    </row>
    <row r="249" spans="1:3" ht="15" x14ac:dyDescent="0.25">
      <c r="A249" s="54" t="s">
        <v>236</v>
      </c>
      <c r="B249" s="22">
        <f>VLOOKUP(A249,'Berekening 2024 def.'!$A$19:$H$360,8,FALSE)</f>
        <v>64000</v>
      </c>
      <c r="C249" s="22">
        <f>VLOOKUP(A249,'Berekening 2025 voorlopig'!$A$19:$H$361,8,FALSE)</f>
        <v>64000</v>
      </c>
    </row>
    <row r="250" spans="1:3" ht="15" x14ac:dyDescent="0.25">
      <c r="A250" s="54" t="s">
        <v>237</v>
      </c>
      <c r="B250" s="22">
        <f>VLOOKUP(A250,'Berekening 2024 def.'!$A$19:$H$360,8,FALSE)</f>
        <v>725882.15</v>
      </c>
      <c r="C250" s="22">
        <f>VLOOKUP(A250,'Berekening 2025 voorlopig'!$A$19:$H$361,8,FALSE)</f>
        <v>821764.6</v>
      </c>
    </row>
    <row r="251" spans="1:3" ht="15" x14ac:dyDescent="0.25">
      <c r="A251" s="54" t="s">
        <v>238</v>
      </c>
      <c r="B251" s="22">
        <f>VLOOKUP(A251,'Berekening 2024 def.'!$A$19:$H$360,8,FALSE)</f>
        <v>492925.12</v>
      </c>
      <c r="C251" s="22">
        <f>VLOOKUP(A251,'Berekening 2025 voorlopig'!$A$19:$H$361,8,FALSE)</f>
        <v>609908.80000000005</v>
      </c>
    </row>
    <row r="252" spans="1:3" ht="15" x14ac:dyDescent="0.25">
      <c r="A252" s="54" t="s">
        <v>239</v>
      </c>
      <c r="B252" s="22">
        <f>VLOOKUP(A252,'Berekening 2024 def.'!$A$19:$H$360,8,FALSE)</f>
        <v>201046.88</v>
      </c>
      <c r="C252" s="22">
        <f>VLOOKUP(A252,'Berekening 2025 voorlopig'!$A$19:$H$361,8,FALSE)</f>
        <v>204043.44</v>
      </c>
    </row>
    <row r="253" spans="1:3" ht="15" x14ac:dyDescent="0.25">
      <c r="A253" s="54" t="s">
        <v>240</v>
      </c>
      <c r="B253" s="22">
        <f>VLOOKUP(A253,'Berekening 2024 def.'!$A$19:$H$360,8,FALSE)</f>
        <v>7569241.1399999997</v>
      </c>
      <c r="C253" s="22">
        <f>VLOOKUP(A253,'Berekening 2025 voorlopig'!$A$19:$H$361,8,FALSE)</f>
        <v>7563087.7599999998</v>
      </c>
    </row>
    <row r="254" spans="1:3" ht="15" x14ac:dyDescent="0.25">
      <c r="A254" s="54" t="s">
        <v>241</v>
      </c>
      <c r="B254" s="22">
        <f>VLOOKUP(A254,'Berekening 2024 def.'!$A$19:$H$360,8,FALSE)</f>
        <v>64000</v>
      </c>
      <c r="C254" s="22">
        <f>VLOOKUP(A254,'Berekening 2025 voorlopig'!$A$19:$H$361,8,FALSE)</f>
        <v>64000</v>
      </c>
    </row>
    <row r="255" spans="1:3" ht="15" x14ac:dyDescent="0.25">
      <c r="A255" s="54" t="s">
        <v>242</v>
      </c>
      <c r="B255" s="22">
        <f>VLOOKUP(A255,'Berekening 2024 def.'!$A$19:$H$360,8,FALSE)</f>
        <v>553895.4</v>
      </c>
      <c r="C255" s="22">
        <f>VLOOKUP(A255,'Berekening 2025 voorlopig'!$A$19:$H$361,8,FALSE)</f>
        <v>572520.4</v>
      </c>
    </row>
    <row r="256" spans="1:3" ht="15" x14ac:dyDescent="0.25">
      <c r="A256" s="54" t="s">
        <v>243</v>
      </c>
      <c r="B256" s="22">
        <f>VLOOKUP(A256,'Berekening 2024 def.'!$A$19:$H$360,8,FALSE)</f>
        <v>101424.13</v>
      </c>
      <c r="C256" s="22">
        <f>VLOOKUP(A256,'Berekening 2025 voorlopig'!$A$19:$H$361,8,FALSE)</f>
        <v>115421.7</v>
      </c>
    </row>
    <row r="257" spans="1:3" ht="15" x14ac:dyDescent="0.25">
      <c r="A257" s="54" t="s">
        <v>244</v>
      </c>
      <c r="B257" s="22">
        <f>VLOOKUP(A257,'Berekening 2024 def.'!$A$19:$H$360,8,FALSE)</f>
        <v>225600.33</v>
      </c>
      <c r="C257" s="22">
        <f>VLOOKUP(A257,'Berekening 2025 voorlopig'!$A$19:$H$361,8,FALSE)</f>
        <v>236601.91</v>
      </c>
    </row>
    <row r="258" spans="1:3" ht="15" x14ac:dyDescent="0.25">
      <c r="A258" s="54" t="s">
        <v>245</v>
      </c>
      <c r="B258" s="22">
        <f>VLOOKUP(A258,'Berekening 2024 def.'!$A$19:$H$360,8,FALSE)</f>
        <v>2892849.01</v>
      </c>
      <c r="C258" s="22">
        <f>VLOOKUP(A258,'Berekening 2025 voorlopig'!$A$19:$H$361,8,FALSE)</f>
        <v>2940802.96</v>
      </c>
    </row>
    <row r="259" spans="1:3" ht="15" x14ac:dyDescent="0.25">
      <c r="A259" s="54" t="s">
        <v>246</v>
      </c>
      <c r="B259" s="22">
        <f>VLOOKUP(A259,'Berekening 2024 def.'!$A$19:$H$360,8,FALSE)</f>
        <v>1155633.52</v>
      </c>
      <c r="C259" s="22">
        <f>VLOOKUP(A259,'Berekening 2025 voorlopig'!$A$19:$H$361,8,FALSE)</f>
        <v>1161461.8999999999</v>
      </c>
    </row>
    <row r="260" spans="1:3" ht="15" x14ac:dyDescent="0.25">
      <c r="A260" s="54" t="s">
        <v>247</v>
      </c>
      <c r="B260" s="22">
        <f>VLOOKUP(A260,'Berekening 2024 def.'!$A$19:$H$360,8,FALSE)</f>
        <v>475101.11</v>
      </c>
      <c r="C260" s="22">
        <f>VLOOKUP(A260,'Berekening 2025 voorlopig'!$A$19:$H$361,8,FALSE)</f>
        <v>491614.29</v>
      </c>
    </row>
    <row r="261" spans="1:3" ht="15" x14ac:dyDescent="0.25">
      <c r="A261" s="54" t="s">
        <v>248</v>
      </c>
      <c r="B261" s="22">
        <f>VLOOKUP(A261,'Berekening 2024 def.'!$A$19:$H$360,8,FALSE)</f>
        <v>1608851.08</v>
      </c>
      <c r="C261" s="22">
        <f>VLOOKUP(A261,'Berekening 2025 voorlopig'!$A$19:$H$361,8,FALSE)</f>
        <v>1723519.61</v>
      </c>
    </row>
    <row r="262" spans="1:3" ht="15" x14ac:dyDescent="0.25">
      <c r="A262" s="54" t="s">
        <v>249</v>
      </c>
      <c r="B262" s="22">
        <f>VLOOKUP(A262,'Berekening 2024 def.'!$A$19:$H$360,8,FALSE)</f>
        <v>1596804.35</v>
      </c>
      <c r="C262" s="22">
        <f>VLOOKUP(A262,'Berekening 2025 voorlopig'!$A$19:$H$361,8,FALSE)</f>
        <v>1557767.37</v>
      </c>
    </row>
    <row r="263" spans="1:3" ht="15" x14ac:dyDescent="0.25">
      <c r="A263" s="54" t="s">
        <v>250</v>
      </c>
      <c r="B263" s="22">
        <f>VLOOKUP(A263,'Berekening 2024 def.'!$A$19:$H$360,8,FALSE)</f>
        <v>283878.19</v>
      </c>
      <c r="C263" s="22">
        <f>VLOOKUP(A263,'Berekening 2025 voorlopig'!$A$19:$H$361,8,FALSE)</f>
        <v>266081.23</v>
      </c>
    </row>
    <row r="264" spans="1:3" ht="15" x14ac:dyDescent="0.25">
      <c r="A264" s="54" t="s">
        <v>251</v>
      </c>
      <c r="B264" s="22">
        <f>VLOOKUP(A264,'Berekening 2024 def.'!$A$19:$H$360,8,FALSE)</f>
        <v>68404.19</v>
      </c>
      <c r="C264" s="22">
        <f>VLOOKUP(A264,'Berekening 2025 voorlopig'!$A$19:$H$361,8,FALSE)</f>
        <v>72413.429999999993</v>
      </c>
    </row>
    <row r="265" spans="1:3" ht="15" x14ac:dyDescent="0.25">
      <c r="A265" s="54" t="s">
        <v>252</v>
      </c>
      <c r="B265" s="22">
        <f>VLOOKUP(A265,'Berekening 2024 def.'!$A$19:$H$360,8,FALSE)</f>
        <v>1290753.1100000001</v>
      </c>
      <c r="C265" s="22">
        <f>VLOOKUP(A265,'Berekening 2025 voorlopig'!$A$19:$H$361,8,FALSE)</f>
        <v>1309042.28</v>
      </c>
    </row>
    <row r="266" spans="1:3" ht="15" x14ac:dyDescent="0.25">
      <c r="A266" s="54" t="s">
        <v>253</v>
      </c>
      <c r="B266" s="22">
        <f>VLOOKUP(A266,'Berekening 2024 def.'!$A$19:$H$360,8,FALSE)</f>
        <v>349651.07</v>
      </c>
      <c r="C266" s="22">
        <f>VLOOKUP(A266,'Berekening 2025 voorlopig'!$A$19:$H$361,8,FALSE)</f>
        <v>321502.86</v>
      </c>
    </row>
    <row r="267" spans="1:3" ht="15" x14ac:dyDescent="0.25">
      <c r="A267" s="54" t="s">
        <v>254</v>
      </c>
      <c r="B267" s="22">
        <f>VLOOKUP(A267,'Berekening 2024 def.'!$A$19:$H$360,8,FALSE)</f>
        <v>817044.85</v>
      </c>
      <c r="C267" s="22">
        <f>VLOOKUP(A267,'Berekening 2025 voorlopig'!$A$19:$H$361,8,FALSE)</f>
        <v>874842.2</v>
      </c>
    </row>
    <row r="268" spans="1:3" ht="15" x14ac:dyDescent="0.25">
      <c r="A268" s="54" t="s">
        <v>255</v>
      </c>
      <c r="B268" s="22">
        <f>VLOOKUP(A268,'Berekening 2024 def.'!$A$19:$H$360,8,FALSE)</f>
        <v>496280.19</v>
      </c>
      <c r="C268" s="22">
        <f>VLOOKUP(A268,'Berekening 2025 voorlopig'!$A$19:$H$361,8,FALSE)</f>
        <v>527035.91</v>
      </c>
    </row>
    <row r="269" spans="1:3" ht="15" x14ac:dyDescent="0.25">
      <c r="A269" s="54" t="s">
        <v>256</v>
      </c>
      <c r="B269" s="22">
        <f>VLOOKUP(A269,'Berekening 2024 def.'!$A$19:$H$360,8,FALSE)</f>
        <v>1073104.58</v>
      </c>
      <c r="C269" s="22">
        <f>VLOOKUP(A269,'Berekening 2025 voorlopig'!$A$19:$H$361,8,FALSE)</f>
        <v>1065920.93</v>
      </c>
    </row>
    <row r="270" spans="1:3" ht="15" x14ac:dyDescent="0.25">
      <c r="A270" s="54" t="s">
        <v>383</v>
      </c>
      <c r="B270" s="22">
        <f>VLOOKUP(A270,'Berekening 2024 def.'!$A$19:$H$360,8,FALSE)</f>
        <v>287522.77</v>
      </c>
      <c r="C270" s="22">
        <f>VLOOKUP(A270,'Berekening 2025 voorlopig'!$A$19:$H$361,8,FALSE)</f>
        <v>282315.33</v>
      </c>
    </row>
    <row r="271" spans="1:3" ht="15" x14ac:dyDescent="0.25">
      <c r="A271" s="54" t="s">
        <v>257</v>
      </c>
      <c r="B271" s="22">
        <f>VLOOKUP(A271,'Berekening 2024 def.'!$A$19:$H$360,8,FALSE)</f>
        <v>1171189.72</v>
      </c>
      <c r="C271" s="22">
        <f>VLOOKUP(A271,'Berekening 2025 voorlopig'!$A$19:$H$361,8,FALSE)</f>
        <v>1174681.33</v>
      </c>
    </row>
    <row r="272" spans="1:3" ht="15" x14ac:dyDescent="0.25">
      <c r="A272" s="54" t="s">
        <v>258</v>
      </c>
      <c r="B272" s="22">
        <f>VLOOKUP(A272,'Berekening 2024 def.'!$A$19:$H$360,8,FALSE)</f>
        <v>1917623.69</v>
      </c>
      <c r="C272" s="22">
        <f>VLOOKUP(A272,'Berekening 2025 voorlopig'!$A$19:$H$361,8,FALSE)</f>
        <v>1848278.74</v>
      </c>
    </row>
    <row r="273" spans="1:3" ht="15" x14ac:dyDescent="0.25">
      <c r="A273" s="54" t="s">
        <v>259</v>
      </c>
      <c r="B273" s="22">
        <f>VLOOKUP(A273,'Berekening 2024 def.'!$A$19:$H$360,8,FALSE)</f>
        <v>2312499.06</v>
      </c>
      <c r="C273" s="22">
        <f>VLOOKUP(A273,'Berekening 2025 voorlopig'!$A$19:$H$361,8,FALSE)</f>
        <v>2335401.66</v>
      </c>
    </row>
    <row r="274" spans="1:3" ht="15" x14ac:dyDescent="0.25">
      <c r="A274" s="54" t="s">
        <v>260</v>
      </c>
      <c r="B274" s="22">
        <f>VLOOKUP(A274,'Berekening 2024 def.'!$A$19:$H$360,8,FALSE)</f>
        <v>64000</v>
      </c>
      <c r="C274" s="22">
        <f>VLOOKUP(A274,'Berekening 2025 voorlopig'!$A$19:$H$361,8,FALSE)</f>
        <v>64000</v>
      </c>
    </row>
    <row r="275" spans="1:3" ht="15" x14ac:dyDescent="0.25">
      <c r="A275" s="54" t="s">
        <v>261</v>
      </c>
      <c r="B275" s="22">
        <f>VLOOKUP(A275,'Berekening 2024 def.'!$A$19:$H$360,8,FALSE)</f>
        <v>272079.15000000002</v>
      </c>
      <c r="C275" s="22">
        <f>VLOOKUP(A275,'Berekening 2025 voorlopig'!$A$19:$H$361,8,FALSE)</f>
        <v>311130.45</v>
      </c>
    </row>
    <row r="276" spans="1:3" ht="15" x14ac:dyDescent="0.25">
      <c r="A276" s="54" t="s">
        <v>262</v>
      </c>
      <c r="B276" s="22">
        <f>VLOOKUP(A276,'Berekening 2024 def.'!$A$19:$H$360,8,FALSE)</f>
        <v>313047.67999999999</v>
      </c>
      <c r="C276" s="22">
        <f>VLOOKUP(A276,'Berekening 2025 voorlopig'!$A$19:$H$361,8,FALSE)</f>
        <v>303853.32</v>
      </c>
    </row>
    <row r="277" spans="1:3" ht="15" x14ac:dyDescent="0.25">
      <c r="A277" s="54" t="s">
        <v>263</v>
      </c>
      <c r="B277" s="22">
        <f>VLOOKUP(A277,'Berekening 2024 def.'!$A$19:$H$360,8,FALSE)</f>
        <v>1071373.97</v>
      </c>
      <c r="C277" s="22">
        <f>VLOOKUP(A277,'Berekening 2025 voorlopig'!$A$19:$H$361,8,FALSE)</f>
        <v>1109661.1000000001</v>
      </c>
    </row>
    <row r="278" spans="1:3" ht="15" x14ac:dyDescent="0.25">
      <c r="A278" s="54" t="s">
        <v>264</v>
      </c>
      <c r="B278" s="22">
        <f>VLOOKUP(A278,'Berekening 2024 def.'!$A$19:$H$360,8,FALSE)</f>
        <v>2403256.44</v>
      </c>
      <c r="C278" s="22">
        <f>VLOOKUP(A278,'Berekening 2025 voorlopig'!$A$19:$H$361,8,FALSE)</f>
        <v>2387125.08</v>
      </c>
    </row>
    <row r="279" spans="1:3" ht="15" x14ac:dyDescent="0.25">
      <c r="A279" s="54" t="s">
        <v>265</v>
      </c>
      <c r="B279" s="22">
        <f>VLOOKUP(A279,'Berekening 2024 def.'!$A$19:$H$360,8,FALSE)</f>
        <v>10464193.9</v>
      </c>
      <c r="C279" s="22">
        <f>VLOOKUP(A279,'Berekening 2025 voorlopig'!$A$19:$H$361,8,FALSE)</f>
        <v>10480337.57</v>
      </c>
    </row>
    <row r="280" spans="1:3" ht="15" x14ac:dyDescent="0.25">
      <c r="A280" s="54" t="s">
        <v>266</v>
      </c>
      <c r="B280" s="22">
        <f>VLOOKUP(A280,'Berekening 2024 def.'!$A$19:$H$360,8,FALSE)</f>
        <v>64000</v>
      </c>
      <c r="C280" s="22">
        <f>VLOOKUP(A280,'Berekening 2025 voorlopig'!$A$19:$H$361,8,FALSE)</f>
        <v>64000</v>
      </c>
    </row>
    <row r="281" spans="1:3" ht="15" x14ac:dyDescent="0.25">
      <c r="A281" s="54" t="s">
        <v>267</v>
      </c>
      <c r="B281" s="22">
        <f>VLOOKUP(A281,'Berekening 2024 def.'!$A$19:$H$360,8,FALSE)</f>
        <v>1041377.78</v>
      </c>
      <c r="C281" s="22">
        <f>VLOOKUP(A281,'Berekening 2025 voorlopig'!$A$19:$H$361,8,FALSE)</f>
        <v>966204.55</v>
      </c>
    </row>
    <row r="282" spans="1:3" ht="15" x14ac:dyDescent="0.25">
      <c r="A282" s="54" t="s">
        <v>268</v>
      </c>
      <c r="B282" s="22">
        <f>VLOOKUP(A282,'Berekening 2024 def.'!$A$19:$H$360,8,FALSE)</f>
        <v>64000</v>
      </c>
      <c r="C282" s="22">
        <f>VLOOKUP(A282,'Berekening 2025 voorlopig'!$A$19:$H$361,8,FALSE)</f>
        <v>64000</v>
      </c>
    </row>
    <row r="283" spans="1:3" ht="15" x14ac:dyDescent="0.25">
      <c r="A283" s="54" t="s">
        <v>269</v>
      </c>
      <c r="B283" s="22">
        <f>VLOOKUP(A283,'Berekening 2024 def.'!$A$19:$H$360,8,FALSE)</f>
        <v>1098079.43</v>
      </c>
      <c r="C283" s="22">
        <f>VLOOKUP(A283,'Berekening 2025 voorlopig'!$A$19:$H$361,8,FALSE)</f>
        <v>1157937.8</v>
      </c>
    </row>
    <row r="284" spans="1:3" ht="15" x14ac:dyDescent="0.25">
      <c r="A284" s="54" t="s">
        <v>270</v>
      </c>
      <c r="B284" s="22">
        <f>VLOOKUP(A284,'Berekening 2024 def.'!$A$19:$H$360,8,FALSE)</f>
        <v>100870.85</v>
      </c>
      <c r="C284" s="22">
        <f>VLOOKUP(A284,'Berekening 2025 voorlopig'!$A$19:$H$361,8,FALSE)</f>
        <v>107841.49</v>
      </c>
    </row>
    <row r="285" spans="1:3" ht="15" x14ac:dyDescent="0.25">
      <c r="A285" s="54" t="s">
        <v>271</v>
      </c>
      <c r="B285" s="22">
        <f>VLOOKUP(A285,'Berekening 2024 def.'!$A$19:$H$360,8,FALSE)</f>
        <v>803466.95</v>
      </c>
      <c r="C285" s="22">
        <f>VLOOKUP(A285,'Berekening 2025 voorlopig'!$A$19:$H$361,8,FALSE)</f>
        <v>831440.57</v>
      </c>
    </row>
    <row r="286" spans="1:3" ht="15" x14ac:dyDescent="0.25">
      <c r="A286" s="54" t="s">
        <v>272</v>
      </c>
      <c r="B286" s="22">
        <f>VLOOKUP(A286,'Berekening 2024 def.'!$A$19:$H$360,8,FALSE)</f>
        <v>1327208.53</v>
      </c>
      <c r="C286" s="22">
        <f>VLOOKUP(A286,'Berekening 2025 voorlopig'!$A$19:$H$361,8,FALSE)</f>
        <v>1192698.44</v>
      </c>
    </row>
    <row r="287" spans="1:3" ht="15" x14ac:dyDescent="0.25">
      <c r="A287" s="54" t="s">
        <v>273</v>
      </c>
      <c r="B287" s="22">
        <f>VLOOKUP(A287,'Berekening 2024 def.'!$A$19:$H$360,8,FALSE)</f>
        <v>14615824.74</v>
      </c>
      <c r="C287" s="22">
        <f>VLOOKUP(A287,'Berekening 2025 voorlopig'!$A$19:$H$361,8,FALSE)</f>
        <v>14249998.48</v>
      </c>
    </row>
    <row r="288" spans="1:3" ht="15" x14ac:dyDescent="0.25">
      <c r="A288" s="54" t="s">
        <v>274</v>
      </c>
      <c r="B288" s="22">
        <f>VLOOKUP(A288,'Berekening 2024 def.'!$A$19:$H$360,8,FALSE)</f>
        <v>623640.97</v>
      </c>
      <c r="C288" s="22">
        <f>VLOOKUP(A288,'Berekening 2025 voorlopig'!$A$19:$H$361,8,FALSE)</f>
        <v>604579.12</v>
      </c>
    </row>
    <row r="289" spans="1:3" ht="15" x14ac:dyDescent="0.25">
      <c r="A289" s="54" t="s">
        <v>275</v>
      </c>
      <c r="B289" s="22">
        <f>VLOOKUP(A289,'Berekening 2024 def.'!$A$19:$H$360,8,FALSE)</f>
        <v>226594.3</v>
      </c>
      <c r="C289" s="22">
        <f>VLOOKUP(A289,'Berekening 2025 voorlopig'!$A$19:$H$361,8,FALSE)</f>
        <v>227274.16</v>
      </c>
    </row>
    <row r="290" spans="1:3" ht="15" x14ac:dyDescent="0.25">
      <c r="A290" s="54" t="s">
        <v>276</v>
      </c>
      <c r="B290" s="22">
        <f>VLOOKUP(A290,'Berekening 2024 def.'!$A$19:$H$360,8,FALSE)</f>
        <v>291202.73</v>
      </c>
      <c r="C290" s="22">
        <f>VLOOKUP(A290,'Berekening 2025 voorlopig'!$A$19:$H$361,8,FALSE)</f>
        <v>294815.75</v>
      </c>
    </row>
    <row r="291" spans="1:3" ht="15" x14ac:dyDescent="0.25">
      <c r="A291" s="54" t="s">
        <v>277</v>
      </c>
      <c r="B291" s="22">
        <f>VLOOKUP(A291,'Berekening 2024 def.'!$A$19:$H$360,8,FALSE)</f>
        <v>412692.94</v>
      </c>
      <c r="C291" s="22">
        <f>VLOOKUP(A291,'Berekening 2025 voorlopig'!$A$19:$H$361,8,FALSE)</f>
        <v>392929.67</v>
      </c>
    </row>
    <row r="292" spans="1:3" ht="15" x14ac:dyDescent="0.25">
      <c r="A292" s="54" t="s">
        <v>278</v>
      </c>
      <c r="B292" s="22">
        <f>VLOOKUP(A292,'Berekening 2024 def.'!$A$19:$H$360,8,FALSE)</f>
        <v>1177697.21</v>
      </c>
      <c r="C292" s="22">
        <f>VLOOKUP(A292,'Berekening 2025 voorlopig'!$A$19:$H$361,8,FALSE)</f>
        <v>1227536.46</v>
      </c>
    </row>
    <row r="293" spans="1:3" ht="15" x14ac:dyDescent="0.25">
      <c r="A293" s="54" t="s">
        <v>279</v>
      </c>
      <c r="B293" s="22">
        <f>VLOOKUP(A293,'Berekening 2024 def.'!$A$19:$H$360,8,FALSE)</f>
        <v>2098089.7999999998</v>
      </c>
      <c r="C293" s="22">
        <f>VLOOKUP(A293,'Berekening 2025 voorlopig'!$A$19:$H$361,8,FALSE)</f>
        <v>2174856.58</v>
      </c>
    </row>
    <row r="294" spans="1:3" ht="15" x14ac:dyDescent="0.25">
      <c r="A294" s="54" t="s">
        <v>280</v>
      </c>
      <c r="B294" s="22">
        <f>VLOOKUP(A294,'Berekening 2024 def.'!$A$19:$H$360,8,FALSE)</f>
        <v>148919.44</v>
      </c>
      <c r="C294" s="22">
        <f>VLOOKUP(A294,'Berekening 2025 voorlopig'!$A$19:$H$361,8,FALSE)</f>
        <v>122208.75</v>
      </c>
    </row>
    <row r="295" spans="1:3" ht="15" x14ac:dyDescent="0.25">
      <c r="A295" s="54" t="s">
        <v>281</v>
      </c>
      <c r="B295" s="22">
        <f>VLOOKUP(A295,'Berekening 2024 def.'!$A$19:$H$360,8,FALSE)</f>
        <v>452690.01</v>
      </c>
      <c r="C295" s="22">
        <f>VLOOKUP(A295,'Berekening 2025 voorlopig'!$A$19:$H$361,8,FALSE)</f>
        <v>493871.27</v>
      </c>
    </row>
    <row r="296" spans="1:3" ht="15" x14ac:dyDescent="0.25">
      <c r="A296" s="54" t="s">
        <v>282</v>
      </c>
      <c r="B296" s="22">
        <f>VLOOKUP(A296,'Berekening 2024 def.'!$A$19:$H$360,8,FALSE)</f>
        <v>2512793.21</v>
      </c>
      <c r="C296" s="22">
        <f>VLOOKUP(A296,'Berekening 2025 voorlopig'!$A$19:$H$361,8,FALSE)</f>
        <v>2493573.69</v>
      </c>
    </row>
    <row r="297" spans="1:3" ht="15" x14ac:dyDescent="0.25">
      <c r="A297" s="54" t="s">
        <v>283</v>
      </c>
      <c r="B297" s="22">
        <f>VLOOKUP(A297,'Berekening 2024 def.'!$A$19:$H$360,8,FALSE)</f>
        <v>4997758.32</v>
      </c>
      <c r="C297" s="22">
        <f>VLOOKUP(A297,'Berekening 2025 voorlopig'!$A$19:$H$361,8,FALSE)</f>
        <v>4792818.6100000003</v>
      </c>
    </row>
    <row r="298" spans="1:3" ht="15" x14ac:dyDescent="0.25">
      <c r="A298" s="54" t="s">
        <v>284</v>
      </c>
      <c r="B298" s="22">
        <f>VLOOKUP(A298,'Berekening 2024 def.'!$A$19:$H$360,8,FALSE)</f>
        <v>1079753.6100000001</v>
      </c>
      <c r="C298" s="22">
        <f>VLOOKUP(A298,'Berekening 2025 voorlopig'!$A$19:$H$361,8,FALSE)</f>
        <v>1047952.18</v>
      </c>
    </row>
    <row r="299" spans="1:3" ht="15" x14ac:dyDescent="0.25">
      <c r="A299" s="54" t="s">
        <v>285</v>
      </c>
      <c r="B299" s="22">
        <f>VLOOKUP(A299,'Berekening 2024 def.'!$A$19:$H$360,8,FALSE)</f>
        <v>2158924.98</v>
      </c>
      <c r="C299" s="22">
        <f>VLOOKUP(A299,'Berekening 2025 voorlopig'!$A$19:$H$361,8,FALSE)</f>
        <v>2109336.59</v>
      </c>
    </row>
    <row r="300" spans="1:3" ht="15" x14ac:dyDescent="0.25">
      <c r="A300" s="54" t="s">
        <v>286</v>
      </c>
      <c r="B300" s="22">
        <f>VLOOKUP(A300,'Berekening 2024 def.'!$A$19:$H$360,8,FALSE)</f>
        <v>5860998.9199999999</v>
      </c>
      <c r="C300" s="22">
        <f>VLOOKUP(A300,'Berekening 2025 voorlopig'!$A$19:$H$361,8,FALSE)</f>
        <v>5961302.9299999997</v>
      </c>
    </row>
    <row r="301" spans="1:3" ht="15" x14ac:dyDescent="0.25">
      <c r="A301" s="54" t="s">
        <v>287</v>
      </c>
      <c r="B301" s="22">
        <f>VLOOKUP(A301,'Berekening 2024 def.'!$A$19:$H$360,8,FALSE)</f>
        <v>64000</v>
      </c>
      <c r="C301" s="22">
        <f>VLOOKUP(A301,'Berekening 2025 voorlopig'!$A$19:$H$361,8,FALSE)</f>
        <v>64000</v>
      </c>
    </row>
    <row r="302" spans="1:3" ht="15" x14ac:dyDescent="0.25">
      <c r="A302" s="54" t="s">
        <v>288</v>
      </c>
      <c r="B302" s="22">
        <f>VLOOKUP(A302,'Berekening 2024 def.'!$A$19:$H$360,8,FALSE)</f>
        <v>1699840.07</v>
      </c>
      <c r="C302" s="22">
        <f>VLOOKUP(A302,'Berekening 2025 voorlopig'!$A$19:$H$361,8,FALSE)</f>
        <v>1695014.02</v>
      </c>
    </row>
    <row r="303" spans="1:3" ht="15" x14ac:dyDescent="0.25">
      <c r="A303" s="54" t="s">
        <v>289</v>
      </c>
      <c r="B303" s="22">
        <f>VLOOKUP(A303,'Berekening 2024 def.'!$A$19:$H$360,8,FALSE)</f>
        <v>98657.72</v>
      </c>
      <c r="C303" s="22">
        <f>VLOOKUP(A303,'Berekening 2025 voorlopig'!$A$19:$H$361,8,FALSE)</f>
        <v>108895.82</v>
      </c>
    </row>
    <row r="304" spans="1:3" ht="15" x14ac:dyDescent="0.25">
      <c r="A304" s="54" t="s">
        <v>373</v>
      </c>
      <c r="B304" s="22">
        <f>VLOOKUP(A304,'Berekening 2024 def.'!$A$19:$H$360,8,FALSE)</f>
        <v>2306731.4300000002</v>
      </c>
      <c r="C304" s="22">
        <f>VLOOKUP(A304,'Berekening 2025 voorlopig'!$A$19:$H$361,8,FALSE)</f>
        <v>2397487.8199999998</v>
      </c>
    </row>
    <row r="305" spans="1:3" ht="15" x14ac:dyDescent="0.25">
      <c r="A305" s="54" t="s">
        <v>290</v>
      </c>
      <c r="B305" s="22">
        <f>VLOOKUP(A305,'Berekening 2024 def.'!$A$19:$H$360,8,FALSE)</f>
        <v>332965.78999999998</v>
      </c>
      <c r="C305" s="22">
        <f>VLOOKUP(A305,'Berekening 2025 voorlopig'!$A$19:$H$361,8,FALSE)</f>
        <v>357437.13</v>
      </c>
    </row>
    <row r="306" spans="1:3" ht="15" x14ac:dyDescent="0.25">
      <c r="A306" s="54" t="s">
        <v>291</v>
      </c>
      <c r="B306" s="22">
        <f>VLOOKUP(A306,'Berekening 2024 def.'!$A$19:$H$360,8,FALSE)</f>
        <v>101816.57</v>
      </c>
      <c r="C306" s="22">
        <f>VLOOKUP(A306,'Berekening 2025 voorlopig'!$A$19:$H$361,8,FALSE)</f>
        <v>113941.77</v>
      </c>
    </row>
    <row r="307" spans="1:3" ht="15" x14ac:dyDescent="0.25">
      <c r="A307" s="54" t="s">
        <v>292</v>
      </c>
      <c r="B307" s="22">
        <f>VLOOKUP(A307,'Berekening 2024 def.'!$A$19:$H$360,8,FALSE)</f>
        <v>87826.93</v>
      </c>
      <c r="C307" s="22">
        <f>VLOOKUP(A307,'Berekening 2025 voorlopig'!$A$19:$H$361,8,FALSE)</f>
        <v>114696.25</v>
      </c>
    </row>
    <row r="308" spans="1:3" ht="15" x14ac:dyDescent="0.25">
      <c r="A308" s="54" t="s">
        <v>293</v>
      </c>
      <c r="B308" s="22">
        <f>VLOOKUP(A308,'Berekening 2024 def.'!$A$19:$H$360,8,FALSE)</f>
        <v>1248813.1200000001</v>
      </c>
      <c r="C308" s="22">
        <f>VLOOKUP(A308,'Berekening 2025 voorlopig'!$A$19:$H$361,8,FALSE)</f>
        <v>1236822.3</v>
      </c>
    </row>
    <row r="309" spans="1:3" ht="15" x14ac:dyDescent="0.25">
      <c r="A309" s="54" t="s">
        <v>294</v>
      </c>
      <c r="B309" s="22">
        <f>VLOOKUP(A309,'Berekening 2024 def.'!$A$19:$H$360,8,FALSE)</f>
        <v>64000</v>
      </c>
      <c r="C309" s="22">
        <f>VLOOKUP(A309,'Berekening 2025 voorlopig'!$A$19:$H$361,8,FALSE)</f>
        <v>64000</v>
      </c>
    </row>
    <row r="310" spans="1:3" ht="15" x14ac:dyDescent="0.25">
      <c r="A310" s="54" t="s">
        <v>295</v>
      </c>
      <c r="B310" s="22">
        <f>VLOOKUP(A310,'Berekening 2024 def.'!$A$19:$H$360,8,FALSE)</f>
        <v>1536908.47</v>
      </c>
      <c r="C310" s="22">
        <f>VLOOKUP(A310,'Berekening 2025 voorlopig'!$A$19:$H$361,8,FALSE)</f>
        <v>1537825.38</v>
      </c>
    </row>
    <row r="311" spans="1:3" ht="15" x14ac:dyDescent="0.25">
      <c r="A311" s="54" t="s">
        <v>296</v>
      </c>
      <c r="B311" s="22">
        <f>VLOOKUP(A311,'Berekening 2024 def.'!$A$19:$H$360,8,FALSE)</f>
        <v>827473.55</v>
      </c>
      <c r="C311" s="22">
        <f>VLOOKUP(A311,'Berekening 2025 voorlopig'!$A$19:$H$361,8,FALSE)</f>
        <v>905691.83</v>
      </c>
    </row>
    <row r="312" spans="1:3" ht="15" x14ac:dyDescent="0.25">
      <c r="A312" s="54" t="s">
        <v>297</v>
      </c>
      <c r="B312" s="22">
        <f>VLOOKUP(A312,'Berekening 2024 def.'!$A$19:$H$360,8,FALSE)</f>
        <v>792716.57</v>
      </c>
      <c r="C312" s="22">
        <f>VLOOKUP(A312,'Berekening 2025 voorlopig'!$A$19:$H$361,8,FALSE)</f>
        <v>826152.8</v>
      </c>
    </row>
    <row r="313" spans="1:3" ht="15" x14ac:dyDescent="0.25">
      <c r="A313" s="54" t="s">
        <v>298</v>
      </c>
      <c r="B313" s="22">
        <f>VLOOKUP(A313,'Berekening 2024 def.'!$A$19:$H$360,8,FALSE)</f>
        <v>468789.84</v>
      </c>
      <c r="C313" s="22">
        <f>VLOOKUP(A313,'Berekening 2025 voorlopig'!$A$19:$H$361,8,FALSE)</f>
        <v>411720.6</v>
      </c>
    </row>
    <row r="314" spans="1:3" ht="15" x14ac:dyDescent="0.25">
      <c r="A314" s="54" t="s">
        <v>299</v>
      </c>
      <c r="B314" s="22">
        <f>VLOOKUP(A314,'Berekening 2024 def.'!$A$19:$H$360,8,FALSE)</f>
        <v>138400.67000000001</v>
      </c>
      <c r="C314" s="22">
        <f>VLOOKUP(A314,'Berekening 2025 voorlopig'!$A$19:$H$361,8,FALSE)</f>
        <v>105716.71</v>
      </c>
    </row>
    <row r="315" spans="1:3" ht="15" x14ac:dyDescent="0.25">
      <c r="A315" s="54" t="s">
        <v>300</v>
      </c>
      <c r="B315" s="22">
        <f>VLOOKUP(A315,'Berekening 2024 def.'!$A$19:$H$360,8,FALSE)</f>
        <v>1434400.29</v>
      </c>
      <c r="C315" s="22">
        <f>VLOOKUP(A315,'Berekening 2025 voorlopig'!$A$19:$H$361,8,FALSE)</f>
        <v>1342522.89</v>
      </c>
    </row>
    <row r="316" spans="1:3" ht="15" x14ac:dyDescent="0.25">
      <c r="A316" s="54" t="s">
        <v>301</v>
      </c>
      <c r="B316" s="22">
        <f>VLOOKUP(A316,'Berekening 2024 def.'!$A$19:$H$360,8,FALSE)</f>
        <v>1132379.6399999999</v>
      </c>
      <c r="C316" s="22">
        <f>VLOOKUP(A316,'Berekening 2025 voorlopig'!$A$19:$H$361,8,FALSE)</f>
        <v>1139520.8799999999</v>
      </c>
    </row>
    <row r="317" spans="1:3" ht="15" x14ac:dyDescent="0.25">
      <c r="A317" s="54" t="s">
        <v>302</v>
      </c>
      <c r="B317" s="22">
        <f>VLOOKUP(A317,'Berekening 2024 def.'!$A$19:$H$360,8,FALSE)</f>
        <v>263416.44</v>
      </c>
      <c r="C317" s="22">
        <f>VLOOKUP(A317,'Berekening 2025 voorlopig'!$A$19:$H$361,8,FALSE)</f>
        <v>259877.77</v>
      </c>
    </row>
    <row r="318" spans="1:3" ht="15" x14ac:dyDescent="0.25">
      <c r="A318" s="54" t="s">
        <v>303</v>
      </c>
      <c r="B318" s="22">
        <f>VLOOKUP(A318,'Berekening 2024 def.'!$A$19:$H$360,8,FALSE)</f>
        <v>556893.41</v>
      </c>
      <c r="C318" s="22">
        <f>VLOOKUP(A318,'Berekening 2025 voorlopig'!$A$19:$H$361,8,FALSE)</f>
        <v>514116.34</v>
      </c>
    </row>
    <row r="319" spans="1:3" ht="15" x14ac:dyDescent="0.25">
      <c r="A319" s="54" t="s">
        <v>304</v>
      </c>
      <c r="B319" s="22">
        <f>VLOOKUP(A319,'Berekening 2024 def.'!$A$19:$H$360,8,FALSE)</f>
        <v>84642.34</v>
      </c>
      <c r="C319" s="22">
        <f>VLOOKUP(A319,'Berekening 2025 voorlopig'!$A$19:$H$361,8,FALSE)</f>
        <v>107245</v>
      </c>
    </row>
    <row r="320" spans="1:3" ht="15" x14ac:dyDescent="0.25">
      <c r="A320" s="54" t="s">
        <v>305</v>
      </c>
      <c r="B320" s="22">
        <f>VLOOKUP(A320,'Berekening 2024 def.'!$A$19:$H$360,8,FALSE)</f>
        <v>543479.56000000006</v>
      </c>
      <c r="C320" s="22">
        <f>VLOOKUP(A320,'Berekening 2025 voorlopig'!$A$19:$H$361,8,FALSE)</f>
        <v>583382.9</v>
      </c>
    </row>
    <row r="321" spans="1:3" ht="15" x14ac:dyDescent="0.25">
      <c r="A321" s="54" t="s">
        <v>306</v>
      </c>
      <c r="B321" s="22">
        <f>VLOOKUP(A321,'Berekening 2024 def.'!$A$19:$H$360,8,FALSE)</f>
        <v>1031492.71</v>
      </c>
      <c r="C321" s="22">
        <f>VLOOKUP(A321,'Berekening 2025 voorlopig'!$A$19:$H$361,8,FALSE)</f>
        <v>924682.66</v>
      </c>
    </row>
    <row r="322" spans="1:3" ht="15" x14ac:dyDescent="0.25">
      <c r="A322" s="54" t="s">
        <v>307</v>
      </c>
      <c r="B322" s="22">
        <f>VLOOKUP(A322,'Berekening 2024 def.'!$A$19:$H$360,8,FALSE)</f>
        <v>2543937.79</v>
      </c>
      <c r="C322" s="22">
        <f>VLOOKUP(A322,'Berekening 2025 voorlopig'!$A$19:$H$361,8,FALSE)</f>
        <v>2717526.87</v>
      </c>
    </row>
    <row r="323" spans="1:3" ht="15" x14ac:dyDescent="0.25">
      <c r="A323" s="54" t="s">
        <v>308</v>
      </c>
      <c r="B323" s="22">
        <f>VLOOKUP(A323,'Berekening 2024 def.'!$A$19:$H$360,8,FALSE)</f>
        <v>533047.64</v>
      </c>
      <c r="C323" s="22">
        <f>VLOOKUP(A323,'Berekening 2025 voorlopig'!$A$19:$H$361,8,FALSE)</f>
        <v>511707.82</v>
      </c>
    </row>
    <row r="324" spans="1:3" ht="15" x14ac:dyDescent="0.25">
      <c r="A324" s="54" t="s">
        <v>309</v>
      </c>
      <c r="B324" s="22">
        <f>VLOOKUP(A324,'Berekening 2024 def.'!$A$19:$H$360,8,FALSE)</f>
        <v>64000</v>
      </c>
      <c r="C324" s="22">
        <f>VLOOKUP(A324,'Berekening 2025 voorlopig'!$A$19:$H$361,8,FALSE)</f>
        <v>64000</v>
      </c>
    </row>
    <row r="325" spans="1:3" ht="15" x14ac:dyDescent="0.25">
      <c r="A325" s="54" t="s">
        <v>310</v>
      </c>
      <c r="B325" s="22">
        <f>VLOOKUP(A325,'Berekening 2024 def.'!$A$19:$H$360,8,FALSE)</f>
        <v>594159.46</v>
      </c>
      <c r="C325" s="22">
        <f>VLOOKUP(A325,'Berekening 2025 voorlopig'!$A$19:$H$361,8,FALSE)</f>
        <v>601148.52</v>
      </c>
    </row>
    <row r="326" spans="1:3" ht="15" x14ac:dyDescent="0.25">
      <c r="A326" s="54" t="s">
        <v>311</v>
      </c>
      <c r="B326" s="22">
        <f>VLOOKUP(A326,'Berekening 2024 def.'!$A$19:$H$360,8,FALSE)</f>
        <v>297838.88</v>
      </c>
      <c r="C326" s="22">
        <f>VLOOKUP(A326,'Berekening 2025 voorlopig'!$A$19:$H$361,8,FALSE)</f>
        <v>266216.65000000002</v>
      </c>
    </row>
    <row r="327" spans="1:3" ht="15" x14ac:dyDescent="0.25">
      <c r="A327" s="54" t="s">
        <v>312</v>
      </c>
      <c r="B327" s="22">
        <f>VLOOKUP(A327,'Berekening 2024 def.'!$A$19:$H$360,8,FALSE)</f>
        <v>436262.07</v>
      </c>
      <c r="C327" s="22">
        <f>VLOOKUP(A327,'Berekening 2025 voorlopig'!$A$19:$H$361,8,FALSE)</f>
        <v>449299.24</v>
      </c>
    </row>
    <row r="328" spans="1:3" ht="15" x14ac:dyDescent="0.25">
      <c r="A328" s="54" t="s">
        <v>313</v>
      </c>
      <c r="B328" s="22">
        <f>VLOOKUP(A328,'Berekening 2024 def.'!$A$19:$H$360,8,FALSE)</f>
        <v>1173721.31</v>
      </c>
      <c r="C328" s="22">
        <f>VLOOKUP(A328,'Berekening 2025 voorlopig'!$A$19:$H$361,8,FALSE)</f>
        <v>1066894.6499999999</v>
      </c>
    </row>
    <row r="329" spans="1:3" ht="15" x14ac:dyDescent="0.25">
      <c r="A329" s="54" t="s">
        <v>314</v>
      </c>
      <c r="B329" s="22">
        <f>VLOOKUP(A329,'Berekening 2024 def.'!$A$19:$H$360,8,FALSE)</f>
        <v>480772.24</v>
      </c>
      <c r="C329" s="22">
        <f>VLOOKUP(A329,'Berekening 2025 voorlopig'!$A$19:$H$361,8,FALSE)</f>
        <v>498091.81</v>
      </c>
    </row>
    <row r="330" spans="1:3" ht="15" x14ac:dyDescent="0.25">
      <c r="A330" s="54" t="s">
        <v>315</v>
      </c>
      <c r="B330" s="22">
        <f>VLOOKUP(A330,'Berekening 2024 def.'!$A$19:$H$360,8,FALSE)</f>
        <v>692595.23</v>
      </c>
      <c r="C330" s="22">
        <f>VLOOKUP(A330,'Berekening 2025 voorlopig'!$A$19:$H$361,8,FALSE)</f>
        <v>709899.24</v>
      </c>
    </row>
    <row r="331" spans="1:3" ht="15" x14ac:dyDescent="0.25">
      <c r="A331" s="54" t="s">
        <v>316</v>
      </c>
      <c r="B331" s="22">
        <f>VLOOKUP(A331,'Berekening 2024 def.'!$A$19:$H$360,8,FALSE)</f>
        <v>435261.66</v>
      </c>
      <c r="C331" s="22">
        <f>VLOOKUP(A331,'Berekening 2025 voorlopig'!$A$19:$H$361,8,FALSE)</f>
        <v>468351.33</v>
      </c>
    </row>
    <row r="332" spans="1:3" ht="15" x14ac:dyDescent="0.25">
      <c r="A332" s="54" t="s">
        <v>317</v>
      </c>
      <c r="B332" s="22">
        <f>VLOOKUP(A332,'Berekening 2024 def.'!$A$19:$H$360,8,FALSE)</f>
        <v>217966.98</v>
      </c>
      <c r="C332" s="22">
        <f>VLOOKUP(A332,'Berekening 2025 voorlopig'!$A$19:$H$361,8,FALSE)</f>
        <v>205400.85</v>
      </c>
    </row>
    <row r="333" spans="1:3" ht="15" x14ac:dyDescent="0.25">
      <c r="A333" s="54" t="s">
        <v>318</v>
      </c>
      <c r="B333" s="22">
        <f>VLOOKUP(A333,'Berekening 2024 def.'!$A$19:$H$360,8,FALSE)</f>
        <v>9566392.5399999991</v>
      </c>
      <c r="C333" s="22">
        <f>VLOOKUP(A333,'Berekening 2025 voorlopig'!$A$19:$H$361,8,FALSE)</f>
        <v>9640226.9900000002</v>
      </c>
    </row>
    <row r="334" spans="1:3" ht="15" x14ac:dyDescent="0.25">
      <c r="A334" s="54" t="s">
        <v>319</v>
      </c>
      <c r="B334" s="22">
        <f>VLOOKUP(A334,'Berekening 2024 def.'!$A$19:$H$360,8,FALSE)</f>
        <v>718882.51</v>
      </c>
      <c r="C334" s="22">
        <f>VLOOKUP(A334,'Berekening 2025 voorlopig'!$A$19:$H$361,8,FALSE)</f>
        <v>745578.79</v>
      </c>
    </row>
    <row r="335" spans="1:3" ht="15" x14ac:dyDescent="0.25">
      <c r="A335" s="54" t="s">
        <v>320</v>
      </c>
      <c r="B335" s="22">
        <f>VLOOKUP(A335,'Berekening 2024 def.'!$A$19:$H$360,8,FALSE)</f>
        <v>364074.98</v>
      </c>
      <c r="C335" s="22">
        <f>VLOOKUP(A335,'Berekening 2025 voorlopig'!$A$19:$H$361,8,FALSE)</f>
        <v>385891.14</v>
      </c>
    </row>
    <row r="336" spans="1:3" ht="15" x14ac:dyDescent="0.25">
      <c r="A336" s="54" t="s">
        <v>321</v>
      </c>
      <c r="B336" s="22">
        <f>VLOOKUP(A336,'Berekening 2024 def.'!$A$19:$H$360,8,FALSE)</f>
        <v>577538.51</v>
      </c>
      <c r="C336" s="22">
        <f>VLOOKUP(A336,'Berekening 2025 voorlopig'!$A$19:$H$361,8,FALSE)</f>
        <v>700452.19</v>
      </c>
    </row>
    <row r="337" spans="1:3" ht="15" x14ac:dyDescent="0.25">
      <c r="A337" s="54" t="s">
        <v>322</v>
      </c>
      <c r="B337" s="22">
        <f>VLOOKUP(A337,'Berekening 2024 def.'!$A$19:$H$360,8,FALSE)</f>
        <v>1645982.02</v>
      </c>
      <c r="C337" s="22">
        <f>VLOOKUP(A337,'Berekening 2025 voorlopig'!$A$19:$H$361,8,FALSE)</f>
        <v>1713879.11</v>
      </c>
    </row>
    <row r="338" spans="1:3" ht="15" x14ac:dyDescent="0.25">
      <c r="A338" s="54" t="s">
        <v>323</v>
      </c>
      <c r="B338" s="22">
        <f>VLOOKUP(A338,'Berekening 2024 def.'!$A$19:$H$360,8,FALSE)</f>
        <v>1243389.68</v>
      </c>
      <c r="C338" s="22">
        <f>VLOOKUP(A338,'Berekening 2025 voorlopig'!$A$19:$H$361,8,FALSE)</f>
        <v>1265676.1100000001</v>
      </c>
    </row>
    <row r="339" spans="1:3" ht="15" x14ac:dyDescent="0.25">
      <c r="A339" s="54" t="s">
        <v>324</v>
      </c>
      <c r="B339" s="22">
        <f>VLOOKUP(A339,'Berekening 2024 def.'!$A$19:$H$360,8,FALSE)</f>
        <v>6012540.0099999998</v>
      </c>
      <c r="C339" s="22">
        <f>VLOOKUP(A339,'Berekening 2025 voorlopig'!$A$19:$H$361,8,FALSE)</f>
        <v>6094158.1500000004</v>
      </c>
    </row>
    <row r="340" spans="1:3" ht="15" x14ac:dyDescent="0.25">
      <c r="A340" s="54" t="s">
        <v>325</v>
      </c>
      <c r="B340" s="22">
        <f>VLOOKUP(A340,'Berekening 2024 def.'!$A$19:$H$360,8,FALSE)</f>
        <v>92246.74</v>
      </c>
      <c r="C340" s="22">
        <f>VLOOKUP(A340,'Berekening 2025 voorlopig'!$A$19:$H$361,8,FALSE)</f>
        <v>95569.99</v>
      </c>
    </row>
    <row r="341" spans="1:3" ht="15" x14ac:dyDescent="0.25">
      <c r="A341" s="54" t="s">
        <v>326</v>
      </c>
      <c r="B341" s="22">
        <f>VLOOKUP(A341,'Berekening 2024 def.'!$A$19:$H$360,8,FALSE)</f>
        <v>834405.65</v>
      </c>
      <c r="C341" s="22">
        <f>VLOOKUP(A341,'Berekening 2025 voorlopig'!$A$19:$H$361,8,FALSE)</f>
        <v>887658.59</v>
      </c>
    </row>
    <row r="342" spans="1:3" ht="15" x14ac:dyDescent="0.25">
      <c r="A342" s="54" t="s">
        <v>327</v>
      </c>
      <c r="B342" s="22">
        <f>VLOOKUP(A342,'Berekening 2024 def.'!$A$19:$H$360,8,FALSE)</f>
        <v>219765.14</v>
      </c>
      <c r="C342" s="22">
        <f>VLOOKUP(A342,'Berekening 2025 voorlopig'!$A$19:$H$361,8,FALSE)</f>
        <v>206622.84</v>
      </c>
    </row>
    <row r="343" spans="1:3" ht="15" x14ac:dyDescent="0.25">
      <c r="A343" s="54" t="s">
        <v>328</v>
      </c>
      <c r="B343" s="22">
        <f>VLOOKUP(A343,'Berekening 2024 def.'!$A$19:$H$360,8,FALSE)</f>
        <v>1691550.5</v>
      </c>
      <c r="C343" s="22">
        <f>VLOOKUP(A343,'Berekening 2025 voorlopig'!$A$19:$H$361,8,FALSE)</f>
        <v>1659992.22</v>
      </c>
    </row>
    <row r="344" spans="1:3" ht="15" x14ac:dyDescent="0.25">
      <c r="A344" s="54" t="s">
        <v>329</v>
      </c>
      <c r="B344" s="22">
        <f>VLOOKUP(A344,'Berekening 2024 def.'!$A$19:$H$360,8,FALSE)</f>
        <v>509571.8</v>
      </c>
      <c r="C344" s="22">
        <f>VLOOKUP(A344,'Berekening 2025 voorlopig'!$A$19:$H$361,8,FALSE)</f>
        <v>543943.87</v>
      </c>
    </row>
    <row r="345" spans="1:3" ht="15" x14ac:dyDescent="0.25">
      <c r="A345" s="54" t="s">
        <v>330</v>
      </c>
      <c r="B345" s="22">
        <f>VLOOKUP(A345,'Berekening 2024 def.'!$A$19:$H$360,8,FALSE)</f>
        <v>2389363.2999999998</v>
      </c>
      <c r="C345" s="22">
        <f>VLOOKUP(A345,'Berekening 2025 voorlopig'!$A$19:$H$361,8,FALSE)</f>
        <v>2310445.96</v>
      </c>
    </row>
    <row r="346" spans="1:3" ht="15" x14ac:dyDescent="0.25">
      <c r="A346" s="54" t="s">
        <v>331</v>
      </c>
      <c r="B346" s="22">
        <f>VLOOKUP(A346,'Berekening 2024 def.'!$A$19:$H$360,8,FALSE)</f>
        <v>2543281.5699999998</v>
      </c>
      <c r="C346" s="22">
        <f>VLOOKUP(A346,'Berekening 2025 voorlopig'!$A$19:$H$361,8,FALSE)</f>
        <v>2679587.12</v>
      </c>
    </row>
    <row r="347" spans="1:3" x14ac:dyDescent="0.2">
      <c r="A347" s="63"/>
      <c r="B347" s="63"/>
      <c r="C347" s="63"/>
    </row>
    <row r="348" spans="1:3" x14ac:dyDescent="0.2">
      <c r="A348" s="63"/>
      <c r="B348" s="63"/>
      <c r="C348" s="63"/>
    </row>
    <row r="349" spans="1:3" x14ac:dyDescent="0.2">
      <c r="A349" s="63"/>
      <c r="B349" s="63"/>
      <c r="C349" s="63"/>
    </row>
    <row r="351" spans="1:3" ht="15" x14ac:dyDescent="0.25">
      <c r="A351" s="53" t="s">
        <v>376</v>
      </c>
      <c r="B351" s="40">
        <f>SUM(B5:B346)</f>
        <v>607072556.01999986</v>
      </c>
      <c r="C351" s="40">
        <f>SUM(C5:C346)</f>
        <v>606987811.45000017</v>
      </c>
    </row>
    <row r="353" ht="14.65" customHeight="1" x14ac:dyDescent="0.2"/>
    <row r="354" ht="14.65" customHeight="1" x14ac:dyDescent="0.2"/>
    <row r="355" ht="14.65" customHeight="1" x14ac:dyDescent="0.2"/>
  </sheetData>
  <autoFilter ref="A4:C346" xr:uid="{00000000-0009-0000-0000-000000000000}"/>
  <mergeCells count="3">
    <mergeCell ref="A1:C1"/>
    <mergeCell ref="A2:C2"/>
    <mergeCell ref="A347:C3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5"/>
  <dimension ref="A3:O364"/>
  <sheetViews>
    <sheetView showGridLines="0" zoomScaleNormal="100" workbookViewId="0">
      <selection activeCell="B18" sqref="B18"/>
    </sheetView>
  </sheetViews>
  <sheetFormatPr defaultColWidth="9.28515625" defaultRowHeight="11.25" x14ac:dyDescent="0.2"/>
  <cols>
    <col min="1" max="1" width="38.7109375" style="1" bestFit="1" customWidth="1"/>
    <col min="2" max="2" width="24.7109375" style="1" customWidth="1"/>
    <col min="3" max="4" width="22.7109375" style="1" customWidth="1"/>
    <col min="5" max="5" width="15.42578125" style="2" customWidth="1"/>
    <col min="6" max="6" width="15.42578125" style="1" customWidth="1"/>
    <col min="7" max="7" width="19.7109375" style="1" customWidth="1"/>
    <col min="8" max="8" width="20.7109375" style="1" customWidth="1"/>
    <col min="9" max="9" width="15.42578125" style="1" customWidth="1"/>
    <col min="10" max="10" width="18.28515625" style="1" customWidth="1"/>
    <col min="11" max="11" width="24.28515625" style="1" customWidth="1"/>
    <col min="12" max="12" width="18" style="1" customWidth="1"/>
    <col min="13" max="13" width="18" style="27" customWidth="1"/>
    <col min="14" max="14" width="15.140625" style="1" bestFit="1" customWidth="1"/>
    <col min="15" max="15" width="13.7109375" style="1" bestFit="1" customWidth="1"/>
    <col min="16" max="16384" width="9.28515625" style="1"/>
  </cols>
  <sheetData>
    <row r="3" spans="1:14" ht="12.75" x14ac:dyDescent="0.2">
      <c r="A3" s="6" t="s">
        <v>333</v>
      </c>
      <c r="B3"/>
      <c r="M3" s="29" t="s">
        <v>362</v>
      </c>
      <c r="N3" s="23">
        <f>COUNTIF($J$19:$J$360,"0")</f>
        <v>19</v>
      </c>
    </row>
    <row r="4" spans="1:14" ht="12.75" x14ac:dyDescent="0.2">
      <c r="A4" s="7" t="s">
        <v>334</v>
      </c>
      <c r="B4"/>
      <c r="M4" s="29" t="s">
        <v>354</v>
      </c>
      <c r="N4" s="23">
        <f>COUNTIF($J$19:$J$360,"&gt;0")</f>
        <v>300</v>
      </c>
    </row>
    <row r="5" spans="1:14" ht="12.75" x14ac:dyDescent="0.2">
      <c r="A5" t="s">
        <v>335</v>
      </c>
      <c r="B5" s="3" t="s">
        <v>336</v>
      </c>
      <c r="M5" s="27" t="s">
        <v>357</v>
      </c>
      <c r="N5" s="18">
        <f>COUNTIFS($K$19:$K$360,"&lt;0,1",$K$19:$K$360,"&gt;0")</f>
        <v>105</v>
      </c>
    </row>
    <row r="6" spans="1:14" ht="12.75" x14ac:dyDescent="0.2">
      <c r="A6" t="s">
        <v>337</v>
      </c>
      <c r="B6" s="3" t="s">
        <v>338</v>
      </c>
      <c r="M6" s="27" t="s">
        <v>360</v>
      </c>
      <c r="N6" s="18">
        <f>COUNTIFS($K$19:$K$360,"&lt;0,25",$K$19:$K$360,"&gt;=0,1")</f>
        <v>124</v>
      </c>
    </row>
    <row r="7" spans="1:14" ht="12.75" x14ac:dyDescent="0.2">
      <c r="A7" t="s">
        <v>339</v>
      </c>
      <c r="B7" s="3" t="s">
        <v>340</v>
      </c>
      <c r="M7" s="27" t="s">
        <v>356</v>
      </c>
      <c r="N7" s="18">
        <f>COUNTIF($K$19:$K$360,"&gt;=0,25")</f>
        <v>70</v>
      </c>
    </row>
    <row r="8" spans="1:14" ht="12.75" x14ac:dyDescent="0.2">
      <c r="A8" t="s">
        <v>341</v>
      </c>
      <c r="B8" t="s">
        <v>342</v>
      </c>
      <c r="M8" s="29" t="s">
        <v>355</v>
      </c>
      <c r="N8" s="23">
        <f>COUNTIF($J$19:$J$360,"&lt;0")</f>
        <v>23</v>
      </c>
    </row>
    <row r="9" spans="1:14" ht="12.75" x14ac:dyDescent="0.2">
      <c r="A9"/>
      <c r="B9"/>
      <c r="M9" s="27" t="s">
        <v>358</v>
      </c>
      <c r="N9" s="18">
        <f>COUNTIFS($K$19:$K$360,"&gt;-0,1",$K$19:$K$360,"&lt;0")</f>
        <v>22</v>
      </c>
    </row>
    <row r="10" spans="1:14" ht="12.75" x14ac:dyDescent="0.2">
      <c r="A10" t="s">
        <v>343</v>
      </c>
      <c r="B10" s="8">
        <f>B13-B15</f>
        <v>606109107.98475003</v>
      </c>
      <c r="M10" s="27" t="s">
        <v>361</v>
      </c>
      <c r="N10" s="18">
        <f>COUNTIFS($K$19:$K$360,"&gt;-0,25",$K$19:$K$360,"&lt;-0,1")</f>
        <v>1</v>
      </c>
    </row>
    <row r="11" spans="1:14" ht="12.75" x14ac:dyDescent="0.2">
      <c r="A11" t="s">
        <v>344</v>
      </c>
      <c r="B11" s="9">
        <f>(SUM(B19:B360)+SUM(D19:D360))/2</f>
        <v>942119.62999999989</v>
      </c>
      <c r="M11" s="27" t="s">
        <v>359</v>
      </c>
      <c r="N11" s="18">
        <f>COUNTIF($K$19:$K$360,"&lt;-0,25")</f>
        <v>0</v>
      </c>
    </row>
    <row r="12" spans="1:14" ht="12.75" x14ac:dyDescent="0.2">
      <c r="A12"/>
      <c r="B12" s="9"/>
      <c r="M12" s="1"/>
    </row>
    <row r="13" spans="1:14" ht="12.75" x14ac:dyDescent="0.2">
      <c r="A13" s="3" t="s">
        <v>348</v>
      </c>
      <c r="B13" s="8">
        <v>607069000</v>
      </c>
      <c r="M13" s="1"/>
    </row>
    <row r="14" spans="1:14" ht="12.75" x14ac:dyDescent="0.2">
      <c r="A14" s="3" t="s">
        <v>347</v>
      </c>
      <c r="B14" s="15">
        <v>643.35</v>
      </c>
      <c r="D14" s="14"/>
      <c r="I14" s="17"/>
    </row>
    <row r="15" spans="1:14" ht="12.75" x14ac:dyDescent="0.2">
      <c r="A15" s="3" t="s">
        <v>346</v>
      </c>
      <c r="B15" s="8">
        <f>G16</f>
        <v>959892.01525000005</v>
      </c>
      <c r="C15"/>
      <c r="D15"/>
      <c r="E15"/>
      <c r="F15"/>
      <c r="G15"/>
      <c r="H15"/>
      <c r="I15"/>
      <c r="J15"/>
      <c r="K15"/>
      <c r="L15"/>
      <c r="M15" s="30"/>
    </row>
    <row r="16" spans="1:14" ht="12.75" x14ac:dyDescent="0.2">
      <c r="A16" s="4"/>
      <c r="B16" s="4"/>
      <c r="C16" s="4"/>
      <c r="D16" s="4"/>
      <c r="E16" s="34"/>
      <c r="F16" s="35">
        <v>64000</v>
      </c>
      <c r="G16" s="35">
        <f>SUM(G19:G360)</f>
        <v>959892.01525000005</v>
      </c>
      <c r="H16" s="35">
        <f>SUM(H19:H360)</f>
        <v>607072556.01999986</v>
      </c>
      <c r="I16" s="36"/>
      <c r="J16" s="30"/>
      <c r="M16" s="1"/>
    </row>
    <row r="17" spans="1:14" ht="12.75" x14ac:dyDescent="0.2">
      <c r="A17" s="4"/>
      <c r="B17" s="64" t="s">
        <v>390</v>
      </c>
      <c r="C17" s="64"/>
      <c r="D17" s="64"/>
      <c r="E17" s="10"/>
      <c r="F17" s="10"/>
      <c r="G17" s="10"/>
      <c r="H17" s="10"/>
      <c r="I17" s="33"/>
      <c r="J17" s="20"/>
      <c r="K17" s="20"/>
      <c r="M17" s="1"/>
    </row>
    <row r="18" spans="1:14" s="27" customFormat="1" ht="12.75" x14ac:dyDescent="0.2">
      <c r="A18" s="24" t="s">
        <v>0</v>
      </c>
      <c r="B18" s="25">
        <v>2022</v>
      </c>
      <c r="C18" s="25" t="s">
        <v>337</v>
      </c>
      <c r="D18" s="25">
        <v>2023</v>
      </c>
      <c r="E18" s="26" t="s">
        <v>335</v>
      </c>
      <c r="F18" s="26" t="s">
        <v>349</v>
      </c>
      <c r="G18" s="26" t="s">
        <v>350</v>
      </c>
      <c r="H18" s="26" t="s">
        <v>345</v>
      </c>
      <c r="I18" s="60" t="s">
        <v>377</v>
      </c>
      <c r="J18" s="31" t="s">
        <v>351</v>
      </c>
      <c r="K18" s="31" t="s">
        <v>352</v>
      </c>
      <c r="L18" s="61" t="s">
        <v>384</v>
      </c>
      <c r="M18" s="31" t="s">
        <v>351</v>
      </c>
      <c r="N18" s="31" t="s">
        <v>352</v>
      </c>
    </row>
    <row r="19" spans="1:14" x14ac:dyDescent="0.2">
      <c r="A19" s="54" t="s">
        <v>3</v>
      </c>
      <c r="B19" s="12">
        <f>VLOOKUP(A19,'Ascores 2024 definitief'!$A$2:$D$346,2,FALSE)</f>
        <v>298.2</v>
      </c>
      <c r="C19" s="12">
        <f>B19/2</f>
        <v>149.1</v>
      </c>
      <c r="D19" s="12">
        <f>VLOOKUP(A19,'Ascores 2024 definitief'!$A$2:$D$343,4,FALSE)</f>
        <v>293.41000000000003</v>
      </c>
      <c r="E19" s="12">
        <f>D19/2</f>
        <v>146.70500000000001</v>
      </c>
      <c r="F19" s="13">
        <f>$B$14*(C19+E19)</f>
        <v>190306.14675000001</v>
      </c>
      <c r="G19" s="13">
        <f>IF(F19&lt;$F$16,$F$16-F19,0)</f>
        <v>0</v>
      </c>
      <c r="H19" s="13">
        <f>ROUND(F19+G19,2)</f>
        <v>190306.15</v>
      </c>
      <c r="I19" s="28">
        <f>VLOOKUP(A19,'[1]Tabel goab.eu'!$A$5:$B$346,2,FALSE)</f>
        <v>155807.28</v>
      </c>
      <c r="J19" s="16">
        <f>H19-I19</f>
        <v>34498.869999999995</v>
      </c>
      <c r="K19" s="19">
        <f>J19/I19</f>
        <v>0.22142014160057216</v>
      </c>
      <c r="L19" s="1">
        <f>VLOOKUP(A19,'[1]Tabel goab.eu'!$A$5:$C$346,3,FALSE)</f>
        <v>177632.23</v>
      </c>
      <c r="M19" s="14">
        <f>H19-L19</f>
        <v>12673.919999999984</v>
      </c>
      <c r="N19" s="41">
        <f>M19/H19</f>
        <v>6.6597532449686914E-2</v>
      </c>
    </row>
    <row r="20" spans="1:14" x14ac:dyDescent="0.2">
      <c r="A20" s="54" t="s">
        <v>4</v>
      </c>
      <c r="B20" s="12">
        <f>VLOOKUP(A20,'Ascores 2024 definitief'!$A$2:$D$346,2,FALSE)</f>
        <v>564.78</v>
      </c>
      <c r="C20" s="12">
        <f t="shared" ref="C20:C83" si="0">B20/2</f>
        <v>282.39</v>
      </c>
      <c r="D20" s="12">
        <f>VLOOKUP(A20,'Ascores 2024 definitief'!$A$2:$D$346,4,FALSE)</f>
        <v>740.46</v>
      </c>
      <c r="E20" s="12">
        <f t="shared" ref="E20:E83" si="1">D20/2</f>
        <v>370.23</v>
      </c>
      <c r="F20" s="13">
        <f t="shared" ref="F20:F83" si="2">$B$14*(C20+E20)</f>
        <v>419863.07699999999</v>
      </c>
      <c r="G20" s="13">
        <f>IF(F20&lt;$F$16,$F$16-F20,0)</f>
        <v>0</v>
      </c>
      <c r="H20" s="13">
        <f t="shared" ref="H20:H83" si="3">ROUND(F20+G20,2)</f>
        <v>419863.08</v>
      </c>
      <c r="I20" s="28">
        <f>VLOOKUP(A20,'[1]Tabel goab.eu'!$A$5:$B$346,2,FALSE)</f>
        <v>245249.44</v>
      </c>
      <c r="J20" s="16">
        <f>H20-I20</f>
        <v>174613.64</v>
      </c>
      <c r="K20" s="19">
        <f t="shared" ref="K20:K83" si="4">J20/I20</f>
        <v>0.71198384795496383</v>
      </c>
      <c r="L20" s="1">
        <f>VLOOKUP(A20,'[1]Tabel goab.eu'!$A$5:$C$346,3,FALSE)</f>
        <v>393394.54</v>
      </c>
      <c r="M20" s="14">
        <f t="shared" ref="M20:M83" si="5">H20-L20</f>
        <v>26468.540000000037</v>
      </c>
      <c r="N20" s="41">
        <f>M20/H20</f>
        <v>6.3040884661733146E-2</v>
      </c>
    </row>
    <row r="21" spans="1:14" x14ac:dyDescent="0.2">
      <c r="A21" s="54" t="s">
        <v>5</v>
      </c>
      <c r="B21" s="12">
        <f>VLOOKUP(A21,'Ascores 2024 definitief'!$A$2:$D$346,2,FALSE)</f>
        <v>572.51</v>
      </c>
      <c r="C21" s="12">
        <f t="shared" si="0"/>
        <v>286.255</v>
      </c>
      <c r="D21" s="12">
        <f>VLOOKUP(A21,'Ascores 2024 definitief'!$A$2:$D$346,4,FALSE)</f>
        <v>682.86</v>
      </c>
      <c r="E21" s="12">
        <f t="shared" si="1"/>
        <v>341.43</v>
      </c>
      <c r="F21" s="13">
        <f t="shared" si="2"/>
        <v>403821.14474999998</v>
      </c>
      <c r="G21" s="13">
        <f t="shared" ref="G21:G82" si="6">IF(F21&lt;$F$16,$F$16-F21,0)</f>
        <v>0</v>
      </c>
      <c r="H21" s="13">
        <f t="shared" si="3"/>
        <v>403821.14</v>
      </c>
      <c r="I21" s="28">
        <f>VLOOKUP(A21,'[1]Tabel goab.eu'!$A$5:$B$346,2,FALSE)</f>
        <v>328849.27</v>
      </c>
      <c r="J21" s="16">
        <f>H21-I21</f>
        <v>74971.87</v>
      </c>
      <c r="K21" s="19">
        <f t="shared" si="4"/>
        <v>0.22798247355087634</v>
      </c>
      <c r="L21" s="1">
        <f>VLOOKUP(A21,'[1]Tabel goab.eu'!$A$5:$C$346,3,FALSE)</f>
        <v>376742.26</v>
      </c>
      <c r="M21" s="14">
        <f t="shared" si="5"/>
        <v>27078.880000000005</v>
      </c>
      <c r="N21" s="41">
        <f t="shared" ref="N21:N83" si="7">M21/H21</f>
        <v>6.7056618184971703E-2</v>
      </c>
    </row>
    <row r="22" spans="1:14" x14ac:dyDescent="0.2">
      <c r="A22" s="54" t="s">
        <v>6</v>
      </c>
      <c r="B22" s="12">
        <f>VLOOKUP(A22,'Ascores 2024 definitief'!$A$2:$D$346,2,FALSE)</f>
        <v>1417.4</v>
      </c>
      <c r="C22" s="12">
        <f t="shared" si="0"/>
        <v>708.7</v>
      </c>
      <c r="D22" s="12">
        <f>VLOOKUP(A22,'Ascores 2024 definitief'!$A$2:$D$346,4,FALSE)</f>
        <v>1328.6</v>
      </c>
      <c r="E22" s="12">
        <f t="shared" si="1"/>
        <v>664.3</v>
      </c>
      <c r="F22" s="13">
        <f t="shared" si="2"/>
        <v>883319.55</v>
      </c>
      <c r="G22" s="13">
        <f>IF(F22&lt;$F$16,$F$16-F22,0)</f>
        <v>0</v>
      </c>
      <c r="H22" s="13">
        <f t="shared" si="3"/>
        <v>883319.55</v>
      </c>
      <c r="I22" s="28">
        <f>VLOOKUP(A22,'[1]Tabel goab.eu'!$A$5:$B$346,2,FALSE)</f>
        <v>828754.33</v>
      </c>
      <c r="J22" s="16">
        <f t="shared" ref="J22:J85" si="8">H22-I22</f>
        <v>54565.220000000088</v>
      </c>
      <c r="K22" s="19">
        <f t="shared" si="4"/>
        <v>6.5840042126838833E-2</v>
      </c>
      <c r="L22" s="1">
        <f>VLOOKUP(A22,'[1]Tabel goab.eu'!$A$5:$C$346,3,FALSE)</f>
        <v>824081.88</v>
      </c>
      <c r="M22" s="14">
        <f t="shared" si="5"/>
        <v>59237.670000000042</v>
      </c>
      <c r="N22" s="41">
        <f t="shared" si="7"/>
        <v>6.7062559636543811E-2</v>
      </c>
    </row>
    <row r="23" spans="1:14" x14ac:dyDescent="0.2">
      <c r="A23" s="54" t="s">
        <v>7</v>
      </c>
      <c r="B23" s="12">
        <f>VLOOKUP(A23,'Ascores 2024 definitief'!$A$2:$D$346,2,FALSE)</f>
        <v>1130.53</v>
      </c>
      <c r="C23" s="12">
        <f t="shared" si="0"/>
        <v>565.26499999999999</v>
      </c>
      <c r="D23" s="12">
        <f>VLOOKUP(A23,'Ascores 2024 definitief'!$A$2:$D$346,4,FALSE)</f>
        <v>1183.21</v>
      </c>
      <c r="E23" s="12">
        <f t="shared" si="1"/>
        <v>591.60500000000002</v>
      </c>
      <c r="F23" s="13">
        <f t="shared" si="2"/>
        <v>744272.31449999998</v>
      </c>
      <c r="G23" s="13">
        <f t="shared" si="6"/>
        <v>0</v>
      </c>
      <c r="H23" s="13">
        <f t="shared" si="3"/>
        <v>744272.31</v>
      </c>
      <c r="I23" s="28">
        <f>VLOOKUP(A23,'[1]Tabel goab.eu'!$A$5:$B$346,2,FALSE)</f>
        <v>612913.35</v>
      </c>
      <c r="J23" s="16">
        <f t="shared" si="8"/>
        <v>131358.96000000008</v>
      </c>
      <c r="K23" s="19">
        <f t="shared" si="4"/>
        <v>0.21431897347316728</v>
      </c>
      <c r="L23" s="1">
        <f>VLOOKUP(A23,'[1]Tabel goab.eu'!$A$5:$C$346,3,FALSE)</f>
        <v>696358.44</v>
      </c>
      <c r="M23" s="14">
        <f t="shared" si="5"/>
        <v>47913.870000000112</v>
      </c>
      <c r="N23" s="41">
        <f t="shared" si="7"/>
        <v>6.4376800475084331E-2</v>
      </c>
    </row>
    <row r="24" spans="1:14" x14ac:dyDescent="0.2">
      <c r="A24" s="54" t="s">
        <v>8</v>
      </c>
      <c r="B24" s="12">
        <f>VLOOKUP(A24,'Ascores 2024 definitief'!$A$2:$D$346,2,FALSE)</f>
        <v>620.35</v>
      </c>
      <c r="C24" s="12">
        <f t="shared" si="0"/>
        <v>310.17500000000001</v>
      </c>
      <c r="D24" s="12">
        <f>VLOOKUP(A24,'Ascores 2024 definitief'!$A$2:$D$346,4,FALSE)</f>
        <v>696.35</v>
      </c>
      <c r="E24" s="12">
        <f t="shared" si="1"/>
        <v>348.17500000000001</v>
      </c>
      <c r="F24" s="13">
        <f t="shared" si="2"/>
        <v>423549.47250000003</v>
      </c>
      <c r="G24" s="13">
        <f t="shared" si="6"/>
        <v>0</v>
      </c>
      <c r="H24" s="13">
        <f t="shared" si="3"/>
        <v>423549.47</v>
      </c>
      <c r="I24" s="28">
        <f>VLOOKUP(A24,'[1]Tabel goab.eu'!$A$5:$B$346,2,FALSE)</f>
        <v>362647.68</v>
      </c>
      <c r="J24" s="16">
        <f t="shared" si="8"/>
        <v>60901.789999999979</v>
      </c>
      <c r="K24" s="19">
        <f t="shared" si="4"/>
        <v>0.16793652175025628</v>
      </c>
      <c r="L24" s="1">
        <f>VLOOKUP(A24,'[1]Tabel goab.eu'!$A$5:$C$346,3,FALSE)</f>
        <v>395153.09</v>
      </c>
      <c r="M24" s="14">
        <f t="shared" si="5"/>
        <v>28396.379999999946</v>
      </c>
      <c r="N24" s="41">
        <f t="shared" si="7"/>
        <v>6.7043833156018223E-2</v>
      </c>
    </row>
    <row r="25" spans="1:14" x14ac:dyDescent="0.2">
      <c r="A25" s="54" t="s">
        <v>9</v>
      </c>
      <c r="B25" s="12">
        <f>VLOOKUP(A25,'Ascores 2024 definitief'!$A$2:$D$346,2,FALSE)</f>
        <v>5241.4399999999996</v>
      </c>
      <c r="C25" s="12">
        <f t="shared" si="0"/>
        <v>2620.7199999999998</v>
      </c>
      <c r="D25" s="12">
        <f>VLOOKUP(A25,'Ascores 2024 definitief'!$A$2:$D$346,4,FALSE)</f>
        <v>5250.97</v>
      </c>
      <c r="E25" s="12">
        <f t="shared" si="1"/>
        <v>2625.4850000000001</v>
      </c>
      <c r="F25" s="13">
        <f t="shared" si="2"/>
        <v>3375145.9867500002</v>
      </c>
      <c r="G25" s="13">
        <f t="shared" si="6"/>
        <v>0</v>
      </c>
      <c r="H25" s="13">
        <f t="shared" si="3"/>
        <v>3375145.99</v>
      </c>
      <c r="I25" s="28">
        <f>VLOOKUP(A25,'[1]Tabel goab.eu'!$A$5:$B$346,2,FALSE)</f>
        <v>3033535.91</v>
      </c>
      <c r="J25" s="16">
        <f t="shared" si="8"/>
        <v>341610.08000000007</v>
      </c>
      <c r="K25" s="19">
        <f t="shared" si="4"/>
        <v>0.11261118712123637</v>
      </c>
      <c r="L25" s="1">
        <f>VLOOKUP(A25,'[1]Tabel goab.eu'!$A$5:$C$346,3,FALSE)</f>
        <v>3150403.31</v>
      </c>
      <c r="M25" s="14">
        <f t="shared" si="5"/>
        <v>224742.68000000017</v>
      </c>
      <c r="N25" s="41">
        <f t="shared" si="7"/>
        <v>6.6587543373197958E-2</v>
      </c>
    </row>
    <row r="26" spans="1:14" x14ac:dyDescent="0.2">
      <c r="A26" s="54" t="s">
        <v>10</v>
      </c>
      <c r="B26" s="12">
        <f>VLOOKUP(A26,'Ascores 2024 definitief'!$A$2:$D$346,2,FALSE)</f>
        <v>6869.89</v>
      </c>
      <c r="C26" s="12">
        <f t="shared" si="0"/>
        <v>3434.9450000000002</v>
      </c>
      <c r="D26" s="12">
        <f>VLOOKUP(A26,'Ascores 2024 definitief'!$A$2:$D$346,4,FALSE)</f>
        <v>7129.55</v>
      </c>
      <c r="E26" s="12">
        <f t="shared" si="1"/>
        <v>3564.7750000000001</v>
      </c>
      <c r="F26" s="13">
        <f t="shared" si="2"/>
        <v>4503269.8620000007</v>
      </c>
      <c r="G26" s="13">
        <f t="shared" si="6"/>
        <v>0</v>
      </c>
      <c r="H26" s="13">
        <f t="shared" si="3"/>
        <v>4503269.8600000003</v>
      </c>
      <c r="I26" s="28">
        <f>VLOOKUP(A26,'[1]Tabel goab.eu'!$A$5:$B$346,2,FALSE)</f>
        <v>4039966.73</v>
      </c>
      <c r="J26" s="16">
        <f t="shared" si="8"/>
        <v>463303.13000000035</v>
      </c>
      <c r="K26" s="19">
        <f t="shared" si="4"/>
        <v>0.11467993698057022</v>
      </c>
      <c r="L26" s="1">
        <f>VLOOKUP(A26,'[1]Tabel goab.eu'!$A$5:$C$346,3,FALSE)</f>
        <v>4199340.37</v>
      </c>
      <c r="M26" s="14">
        <f t="shared" si="5"/>
        <v>303929.49000000022</v>
      </c>
      <c r="N26" s="41">
        <f t="shared" si="7"/>
        <v>6.7490845418710976E-2</v>
      </c>
    </row>
    <row r="27" spans="1:14" x14ac:dyDescent="0.2">
      <c r="A27" s="54" t="s">
        <v>11</v>
      </c>
      <c r="B27" s="12">
        <f>VLOOKUP(A27,'Ascores 2024 definitief'!$A$2:$D$346,2,FALSE)</f>
        <v>19664.669999999998</v>
      </c>
      <c r="C27" s="12">
        <f t="shared" si="0"/>
        <v>9832.3349999999991</v>
      </c>
      <c r="D27" s="12">
        <f>VLOOKUP(A27,'Ascores 2024 definitief'!$A$2:$D$346,4,FALSE)</f>
        <v>19637.64</v>
      </c>
      <c r="E27" s="12">
        <f t="shared" si="1"/>
        <v>9818.82</v>
      </c>
      <c r="F27" s="13">
        <f t="shared" si="2"/>
        <v>12642570.569249999</v>
      </c>
      <c r="G27" s="13">
        <f t="shared" si="6"/>
        <v>0</v>
      </c>
      <c r="H27" s="13">
        <f t="shared" si="3"/>
        <v>12642570.57</v>
      </c>
      <c r="I27" s="28">
        <f>VLOOKUP(A27,'[1]Tabel goab.eu'!$A$5:$B$346,2,FALSE)</f>
        <v>12372250.49</v>
      </c>
      <c r="J27" s="16">
        <f t="shared" si="8"/>
        <v>270320.08000000007</v>
      </c>
      <c r="K27" s="19">
        <f t="shared" si="4"/>
        <v>2.1848901314961984E-2</v>
      </c>
      <c r="L27" s="1">
        <f>VLOOKUP(A27,'[1]Tabel goab.eu'!$A$5:$C$346,3,FALSE)</f>
        <v>11792998.27</v>
      </c>
      <c r="M27" s="14">
        <f t="shared" si="5"/>
        <v>849572.30000000075</v>
      </c>
      <c r="N27" s="41">
        <f t="shared" si="7"/>
        <v>6.7199332232005152E-2</v>
      </c>
    </row>
    <row r="28" spans="1:14" x14ac:dyDescent="0.2">
      <c r="A28" s="54" t="s">
        <v>12</v>
      </c>
      <c r="B28" s="12">
        <f>VLOOKUP(A28,'Ascores 2024 definitief'!$A$2:$D$346,2,FALSE)</f>
        <v>4741.03</v>
      </c>
      <c r="C28" s="12">
        <f t="shared" si="0"/>
        <v>2370.5149999999999</v>
      </c>
      <c r="D28" s="12">
        <f>VLOOKUP(A28,'Ascores 2024 definitief'!$A$2:$D$346,4,FALSE)</f>
        <v>4510.29</v>
      </c>
      <c r="E28" s="12">
        <f t="shared" si="1"/>
        <v>2255.145</v>
      </c>
      <c r="F28" s="13">
        <f t="shared" si="2"/>
        <v>2975918.361</v>
      </c>
      <c r="G28" s="13">
        <f t="shared" si="6"/>
        <v>0</v>
      </c>
      <c r="H28" s="13">
        <f t="shared" si="3"/>
        <v>2975918.36</v>
      </c>
      <c r="I28" s="28">
        <f>VLOOKUP(A28,'[1]Tabel goab.eu'!$A$5:$B$346,2,FALSE)</f>
        <v>2802088.56</v>
      </c>
      <c r="J28" s="16">
        <f t="shared" si="8"/>
        <v>173829.79999999981</v>
      </c>
      <c r="K28" s="19">
        <f t="shared" si="4"/>
        <v>6.2035798040587203E-2</v>
      </c>
      <c r="L28" s="1">
        <f>VLOOKUP(A28,'[1]Tabel goab.eu'!$A$5:$C$346,3,FALSE)</f>
        <v>2781616.57</v>
      </c>
      <c r="M28" s="14">
        <f t="shared" si="5"/>
        <v>194301.79000000004</v>
      </c>
      <c r="N28" s="41">
        <f t="shared" si="7"/>
        <v>6.5291371097962528E-2</v>
      </c>
    </row>
    <row r="29" spans="1:14" x14ac:dyDescent="0.2">
      <c r="A29" s="54" t="s">
        <v>13</v>
      </c>
      <c r="B29" s="12">
        <f>VLOOKUP(A29,'Ascores 2024 definitief'!$A$2:$D$346,2,FALSE)</f>
        <v>63.79</v>
      </c>
      <c r="C29" s="12">
        <f t="shared" si="0"/>
        <v>31.895</v>
      </c>
      <c r="D29" s="12">
        <f>VLOOKUP(A29,'Ascores 2024 definitief'!$A$2:$D$346,4,FALSE)</f>
        <v>83.77</v>
      </c>
      <c r="E29" s="12">
        <f t="shared" si="1"/>
        <v>41.884999999999998</v>
      </c>
      <c r="F29" s="13">
        <f t="shared" si="2"/>
        <v>47466.363000000005</v>
      </c>
      <c r="G29" s="13">
        <f>IF(F29&lt;$F$16,$F$16-F29,0)</f>
        <v>16533.636999999995</v>
      </c>
      <c r="H29" s="13">
        <f>ROUND(F29+G29,2)</f>
        <v>64000</v>
      </c>
      <c r="I29" s="28">
        <f>VLOOKUP(A29,'[1]Tabel goab.eu'!$A$5:$B$346,2,FALSE)</f>
        <v>64000</v>
      </c>
      <c r="J29" s="16">
        <f t="shared" si="8"/>
        <v>0</v>
      </c>
      <c r="K29" s="19">
        <f t="shared" si="4"/>
        <v>0</v>
      </c>
      <c r="L29" s="1">
        <f>VLOOKUP(A29,'[1]Tabel goab.eu'!$A$5:$C$346,3,FALSE)</f>
        <v>64000</v>
      </c>
      <c r="M29" s="14">
        <f t="shared" si="5"/>
        <v>0</v>
      </c>
      <c r="N29" s="41">
        <f t="shared" si="7"/>
        <v>0</v>
      </c>
    </row>
    <row r="30" spans="1:14" x14ac:dyDescent="0.2">
      <c r="A30" s="54" t="s">
        <v>14</v>
      </c>
      <c r="B30" s="12">
        <f>VLOOKUP(A30,'Ascores 2024 definitief'!$A$2:$D$346,2,FALSE)</f>
        <v>1695.01</v>
      </c>
      <c r="C30" s="12">
        <f t="shared" si="0"/>
        <v>847.505</v>
      </c>
      <c r="D30" s="12">
        <f>VLOOKUP(A30,'Ascores 2024 definitief'!$A$2:$D$346,4,FALSE)</f>
        <v>1684.88</v>
      </c>
      <c r="E30" s="12">
        <f t="shared" si="1"/>
        <v>842.44</v>
      </c>
      <c r="F30" s="13">
        <f t="shared" si="2"/>
        <v>1087226.1157500001</v>
      </c>
      <c r="G30" s="13">
        <f t="shared" si="6"/>
        <v>0</v>
      </c>
      <c r="H30" s="13">
        <f t="shared" si="3"/>
        <v>1087226.1200000001</v>
      </c>
      <c r="I30" s="28">
        <f>VLOOKUP(A30,'[1]Tabel goab.eu'!$A$5:$B$346,2,FALSE)</f>
        <v>903028.51</v>
      </c>
      <c r="J30" s="16">
        <f t="shared" si="8"/>
        <v>184197.6100000001</v>
      </c>
      <c r="K30" s="19">
        <f t="shared" si="4"/>
        <v>0.20397762413946388</v>
      </c>
      <c r="L30" s="1">
        <f>VLOOKUP(A30,'[1]Tabel goab.eu'!$A$5:$C$346,3,FALSE)</f>
        <v>1014576.18</v>
      </c>
      <c r="M30" s="14">
        <f t="shared" si="5"/>
        <v>72649.940000000061</v>
      </c>
      <c r="N30" s="41">
        <f t="shared" si="7"/>
        <v>6.6821371068605348E-2</v>
      </c>
    </row>
    <row r="31" spans="1:14" x14ac:dyDescent="0.2">
      <c r="A31" s="54" t="s">
        <v>15</v>
      </c>
      <c r="B31" s="12">
        <f>VLOOKUP(A31,'Ascores 2024 definitief'!$A$2:$D$346,2,FALSE)</f>
        <v>0</v>
      </c>
      <c r="C31" s="12">
        <f t="shared" si="0"/>
        <v>0</v>
      </c>
      <c r="D31" s="12">
        <f>VLOOKUP(A31,'Ascores 2024 definitief'!$A$2:$D$346,4,FALSE)</f>
        <v>0</v>
      </c>
      <c r="E31" s="12">
        <f t="shared" si="1"/>
        <v>0</v>
      </c>
      <c r="F31" s="13">
        <f t="shared" si="2"/>
        <v>0</v>
      </c>
      <c r="G31" s="13">
        <f t="shared" si="6"/>
        <v>64000</v>
      </c>
      <c r="H31" s="13">
        <f t="shared" si="3"/>
        <v>64000</v>
      </c>
      <c r="I31" s="28">
        <f>VLOOKUP(A31,'[1]Tabel goab.eu'!$A$5:$B$346,2,FALSE)</f>
        <v>64000</v>
      </c>
      <c r="J31" s="16">
        <f t="shared" si="8"/>
        <v>0</v>
      </c>
      <c r="K31" s="19">
        <f t="shared" si="4"/>
        <v>0</v>
      </c>
      <c r="L31" s="1">
        <f>VLOOKUP(A31,'[1]Tabel goab.eu'!$A$5:$C$346,3,FALSE)</f>
        <v>64000</v>
      </c>
      <c r="M31" s="14">
        <f>H31-L31</f>
        <v>0</v>
      </c>
      <c r="N31" s="41">
        <f t="shared" si="7"/>
        <v>0</v>
      </c>
    </row>
    <row r="32" spans="1:14" x14ac:dyDescent="0.2">
      <c r="A32" s="54" t="s">
        <v>16</v>
      </c>
      <c r="B32" s="12">
        <f>VLOOKUP(A32,'Ascores 2024 definitief'!$A$2:$D$346,2,FALSE)</f>
        <v>7815.34</v>
      </c>
      <c r="C32" s="12">
        <f t="shared" si="0"/>
        <v>3907.67</v>
      </c>
      <c r="D32" s="12">
        <f>VLOOKUP(A32,'Ascores 2024 definitief'!$A$2:$D$346,4,FALSE)</f>
        <v>7802.98</v>
      </c>
      <c r="E32" s="12">
        <f t="shared" si="1"/>
        <v>3901.49</v>
      </c>
      <c r="F32" s="13">
        <f t="shared" si="2"/>
        <v>5024023.0860000001</v>
      </c>
      <c r="G32" s="13">
        <f t="shared" si="6"/>
        <v>0</v>
      </c>
      <c r="H32" s="13">
        <f t="shared" si="3"/>
        <v>5024023.09</v>
      </c>
      <c r="I32" s="28">
        <f>VLOOKUP(A32,'[1]Tabel goab.eu'!$A$5:$B$346,2,FALSE)</f>
        <v>4555505</v>
      </c>
      <c r="J32" s="16">
        <f t="shared" si="8"/>
        <v>468518.08999999985</v>
      </c>
      <c r="K32" s="19">
        <f t="shared" si="4"/>
        <v>0.10284657573638924</v>
      </c>
      <c r="L32" s="1">
        <f>VLOOKUP(A32,'[1]Tabel goab.eu'!$A$5:$C$346,3,FALSE)</f>
        <v>4683792.7300000004</v>
      </c>
      <c r="M32" s="14">
        <f t="shared" si="5"/>
        <v>340230.3599999994</v>
      </c>
      <c r="N32" s="41">
        <f t="shared" si="7"/>
        <v>6.7720699906257675E-2</v>
      </c>
    </row>
    <row r="33" spans="1:14" x14ac:dyDescent="0.2">
      <c r="A33" s="54" t="s">
        <v>17</v>
      </c>
      <c r="B33" s="12">
        <f>VLOOKUP(A33,'Ascores 2024 definitief'!$A$2:$D$346,2,FALSE)</f>
        <v>1353.15</v>
      </c>
      <c r="C33" s="12">
        <f t="shared" si="0"/>
        <v>676.57500000000005</v>
      </c>
      <c r="D33" s="12">
        <f>VLOOKUP(A33,'Ascores 2024 definitief'!$A$2:$D$346,4,FALSE)</f>
        <v>1918.77</v>
      </c>
      <c r="E33" s="12">
        <f t="shared" si="1"/>
        <v>959.38499999999999</v>
      </c>
      <c r="F33" s="13">
        <f t="shared" si="2"/>
        <v>1052494.8660000002</v>
      </c>
      <c r="G33" s="13">
        <f t="shared" si="6"/>
        <v>0</v>
      </c>
      <c r="H33" s="13">
        <f t="shared" si="3"/>
        <v>1052494.8700000001</v>
      </c>
      <c r="I33" s="28">
        <f>VLOOKUP(A33,'[1]Tabel goab.eu'!$A$5:$B$346,2,FALSE)</f>
        <v>784404.55</v>
      </c>
      <c r="J33" s="16">
        <f t="shared" si="8"/>
        <v>268090.32000000007</v>
      </c>
      <c r="K33" s="19">
        <f t="shared" si="4"/>
        <v>0.34177557996062113</v>
      </c>
      <c r="L33" s="1">
        <f>VLOOKUP(A33,'[1]Tabel goab.eu'!$A$5:$C$346,3,FALSE)</f>
        <v>983141.23</v>
      </c>
      <c r="M33" s="14">
        <f t="shared" si="5"/>
        <v>69353.64000000013</v>
      </c>
      <c r="N33" s="41">
        <f t="shared" si="7"/>
        <v>6.5894515951417529E-2</v>
      </c>
    </row>
    <row r="34" spans="1:14" x14ac:dyDescent="0.2">
      <c r="A34" s="54" t="s">
        <v>18</v>
      </c>
      <c r="B34" s="12">
        <f>VLOOKUP(A34,'Ascores 2024 definitief'!$A$2:$D$346,2,FALSE)</f>
        <v>78087.05</v>
      </c>
      <c r="C34" s="12">
        <f t="shared" si="0"/>
        <v>39043.525000000001</v>
      </c>
      <c r="D34" s="12">
        <f>VLOOKUP(A34,'Ascores 2024 definitief'!$A$2:$D$346,4,FALSE)</f>
        <v>74385.259999999995</v>
      </c>
      <c r="E34" s="12">
        <f t="shared" si="1"/>
        <v>37192.629999999997</v>
      </c>
      <c r="F34" s="13">
        <f t="shared" si="2"/>
        <v>49046530.319250003</v>
      </c>
      <c r="G34" s="13">
        <f t="shared" si="6"/>
        <v>0</v>
      </c>
      <c r="H34" s="13">
        <f t="shared" si="3"/>
        <v>49046530.32</v>
      </c>
      <c r="I34" s="28">
        <f>VLOOKUP(A34,'[1]Tabel goab.eu'!$A$5:$B$346,2,FALSE)</f>
        <v>49139011.149999999</v>
      </c>
      <c r="J34" s="16">
        <f t="shared" si="8"/>
        <v>-92480.829999998212</v>
      </c>
      <c r="K34" s="19">
        <f t="shared" si="4"/>
        <v>-1.8820246446900309E-3</v>
      </c>
      <c r="L34" s="1">
        <f>VLOOKUP(A34,'[1]Tabel goab.eu'!$A$5:$C$346,3,FALSE)</f>
        <v>45727737.869999997</v>
      </c>
      <c r="M34" s="14">
        <f t="shared" si="5"/>
        <v>3318792.450000003</v>
      </c>
      <c r="N34" s="41">
        <f t="shared" si="7"/>
        <v>6.766620244789627E-2</v>
      </c>
    </row>
    <row r="35" spans="1:14" x14ac:dyDescent="0.2">
      <c r="A35" s="54" t="s">
        <v>19</v>
      </c>
      <c r="B35" s="12">
        <f>VLOOKUP(A35,'Ascores 2024 definitief'!$A$2:$D$346,2,FALSE)</f>
        <v>7504.7</v>
      </c>
      <c r="C35" s="12">
        <f t="shared" si="0"/>
        <v>3752.35</v>
      </c>
      <c r="D35" s="12">
        <f>VLOOKUP(A35,'Ascores 2024 definitief'!$A$2:$D$346,4,FALSE)</f>
        <v>7695.45</v>
      </c>
      <c r="E35" s="12">
        <f t="shared" si="1"/>
        <v>3847.7249999999999</v>
      </c>
      <c r="F35" s="13">
        <f t="shared" si="2"/>
        <v>4889508.2512499997</v>
      </c>
      <c r="G35" s="13">
        <f t="shared" si="6"/>
        <v>0</v>
      </c>
      <c r="H35" s="13">
        <f t="shared" si="3"/>
        <v>4889508.25</v>
      </c>
      <c r="I35" s="28">
        <f>VLOOKUP(A35,'[1]Tabel goab.eu'!$A$5:$B$346,2,FALSE)</f>
        <v>4297145.37</v>
      </c>
      <c r="J35" s="16">
        <f t="shared" si="8"/>
        <v>592362.87999999989</v>
      </c>
      <c r="K35" s="19">
        <f t="shared" si="4"/>
        <v>0.13785032364404276</v>
      </c>
      <c r="L35" s="1">
        <f>VLOOKUP(A35,'[1]Tabel goab.eu'!$A$5:$C$346,3,FALSE)</f>
        <v>4561597.05</v>
      </c>
      <c r="M35" s="14">
        <f t="shared" si="5"/>
        <v>327911.20000000019</v>
      </c>
      <c r="N35" s="41">
        <f t="shared" si="7"/>
        <v>6.7064249252468316E-2</v>
      </c>
    </row>
    <row r="36" spans="1:14" x14ac:dyDescent="0.2">
      <c r="A36" s="54" t="s">
        <v>20</v>
      </c>
      <c r="B36" s="12">
        <f>VLOOKUP(A36,'Ascores 2024 definitief'!$A$2:$D$346,2,FALSE)</f>
        <v>12135.64</v>
      </c>
      <c r="C36" s="12">
        <f t="shared" si="0"/>
        <v>6067.82</v>
      </c>
      <c r="D36" s="12">
        <f>VLOOKUP(A36,'Ascores 2024 definitief'!$A$2:$D$346,4,FALSE)</f>
        <v>12523.82</v>
      </c>
      <c r="E36" s="12">
        <f t="shared" si="1"/>
        <v>6261.91</v>
      </c>
      <c r="F36" s="13">
        <f t="shared" si="2"/>
        <v>7932331.7955</v>
      </c>
      <c r="G36" s="13">
        <f t="shared" si="6"/>
        <v>0</v>
      </c>
      <c r="H36" s="13">
        <f t="shared" si="3"/>
        <v>7932331.7999999998</v>
      </c>
      <c r="I36" s="28">
        <f>VLOOKUP(A36,'[1]Tabel goab.eu'!$A$5:$B$346,2,FALSE)</f>
        <v>7473145.7599999998</v>
      </c>
      <c r="J36" s="16">
        <f t="shared" si="8"/>
        <v>459186.04000000004</v>
      </c>
      <c r="K36" s="19">
        <f t="shared" si="4"/>
        <v>6.1444812498879994E-2</v>
      </c>
      <c r="L36" s="1">
        <f>VLOOKUP(A36,'[1]Tabel goab.eu'!$A$5:$C$346,3,FALSE)</f>
        <v>7406890.7699999996</v>
      </c>
      <c r="M36" s="14">
        <f t="shared" si="5"/>
        <v>525441.03000000026</v>
      </c>
      <c r="N36" s="41">
        <f t="shared" si="7"/>
        <v>6.6240425041221837E-2</v>
      </c>
    </row>
    <row r="37" spans="1:14" x14ac:dyDescent="0.2">
      <c r="A37" s="54" t="s">
        <v>21</v>
      </c>
      <c r="B37" s="12">
        <f>VLOOKUP(A37,'Ascores 2024 definitief'!$A$2:$D$346,2,FALSE)</f>
        <v>2707.16</v>
      </c>
      <c r="C37" s="12">
        <f t="shared" si="0"/>
        <v>1353.58</v>
      </c>
      <c r="D37" s="12">
        <f>VLOOKUP(A37,'Ascores 2024 definitief'!$A$2:$D$346,4,FALSE)</f>
        <v>2791.78</v>
      </c>
      <c r="E37" s="12">
        <f t="shared" si="1"/>
        <v>1395.89</v>
      </c>
      <c r="F37" s="13">
        <f t="shared" si="2"/>
        <v>1768871.5245000003</v>
      </c>
      <c r="G37" s="13">
        <f t="shared" si="6"/>
        <v>0</v>
      </c>
      <c r="H37" s="13">
        <f t="shared" si="3"/>
        <v>1768871.52</v>
      </c>
      <c r="I37" s="28">
        <f>VLOOKUP(A37,'[1]Tabel goab.eu'!$A$5:$B$346,2,FALSE)</f>
        <v>1672891.36</v>
      </c>
      <c r="J37" s="16">
        <f t="shared" si="8"/>
        <v>95980.159999999916</v>
      </c>
      <c r="K37" s="19">
        <f t="shared" si="4"/>
        <v>5.7373815356425724E-2</v>
      </c>
      <c r="L37" s="1">
        <f>VLOOKUP(A37,'[1]Tabel goab.eu'!$A$5:$C$346,3,FALSE)</f>
        <v>1651938.95</v>
      </c>
      <c r="M37" s="14">
        <f t="shared" si="5"/>
        <v>116932.57000000007</v>
      </c>
      <c r="N37" s="41">
        <f t="shared" si="7"/>
        <v>6.6105745204151439E-2</v>
      </c>
    </row>
    <row r="38" spans="1:14" x14ac:dyDescent="0.2">
      <c r="A38" s="54" t="s">
        <v>22</v>
      </c>
      <c r="B38" s="12">
        <f>VLOOKUP(A38,'Ascores 2024 definitief'!$A$2:$D$346,2,FALSE)</f>
        <v>403.62</v>
      </c>
      <c r="C38" s="12">
        <f t="shared" si="0"/>
        <v>201.81</v>
      </c>
      <c r="D38" s="12">
        <f>VLOOKUP(A38,'Ascores 2024 definitief'!$A$2:$D$346,4,FALSE)</f>
        <v>417.41</v>
      </c>
      <c r="E38" s="12">
        <f t="shared" si="1"/>
        <v>208.70500000000001</v>
      </c>
      <c r="F38" s="13">
        <f t="shared" si="2"/>
        <v>264104.82524999999</v>
      </c>
      <c r="G38" s="13">
        <f t="shared" si="6"/>
        <v>0</v>
      </c>
      <c r="H38" s="13">
        <f t="shared" si="3"/>
        <v>264104.83</v>
      </c>
      <c r="I38" s="28">
        <f>VLOOKUP(A38,'[1]Tabel goab.eu'!$A$5:$B$346,2,FALSE)</f>
        <v>230946.33</v>
      </c>
      <c r="J38" s="16">
        <f t="shared" si="8"/>
        <v>33158.500000000029</v>
      </c>
      <c r="K38" s="19">
        <f t="shared" si="4"/>
        <v>0.14357664830612391</v>
      </c>
      <c r="L38" s="1">
        <f>VLOOKUP(A38,'[1]Tabel goab.eu'!$A$5:$C$346,3,FALSE)</f>
        <v>246396</v>
      </c>
      <c r="M38" s="14">
        <f t="shared" si="5"/>
        <v>17708.830000000016</v>
      </c>
      <c r="N38" s="41">
        <f t="shared" si="7"/>
        <v>6.7052276173820882E-2</v>
      </c>
    </row>
    <row r="39" spans="1:14" x14ac:dyDescent="0.2">
      <c r="A39" s="54" t="s">
        <v>23</v>
      </c>
      <c r="B39" s="12">
        <f>VLOOKUP(A39,'Ascores 2024 definitief'!$A$2:$D$346,2,FALSE)</f>
        <v>150.31</v>
      </c>
      <c r="C39" s="12">
        <f t="shared" si="0"/>
        <v>75.155000000000001</v>
      </c>
      <c r="D39" s="12">
        <f>VLOOKUP(A39,'Ascores 2024 definitief'!$A$2:$D$346,4,FALSE)</f>
        <v>179.79</v>
      </c>
      <c r="E39" s="12">
        <f t="shared" si="1"/>
        <v>89.894999999999996</v>
      </c>
      <c r="F39" s="13">
        <f t="shared" si="2"/>
        <v>106184.91750000001</v>
      </c>
      <c r="G39" s="13">
        <f t="shared" si="6"/>
        <v>0</v>
      </c>
      <c r="H39" s="13">
        <f t="shared" si="3"/>
        <v>106184.92</v>
      </c>
      <c r="I39" s="28">
        <f>VLOOKUP(A39,'[1]Tabel goab.eu'!$A$5:$B$346,2,FALSE)</f>
        <v>96721.95</v>
      </c>
      <c r="J39" s="16">
        <f t="shared" si="8"/>
        <v>9462.9700000000012</v>
      </c>
      <c r="K39" s="19">
        <f t="shared" si="4"/>
        <v>9.783684055170519E-2</v>
      </c>
      <c r="L39" s="1">
        <f>VLOOKUP(A39,'[1]Tabel goab.eu'!$A$5:$C$346,3,FALSE)</f>
        <v>99064.36</v>
      </c>
      <c r="M39" s="14">
        <f t="shared" si="5"/>
        <v>7120.5599999999977</v>
      </c>
      <c r="N39" s="41">
        <f t="shared" si="7"/>
        <v>6.7058109569607421E-2</v>
      </c>
    </row>
    <row r="40" spans="1:14" x14ac:dyDescent="0.2">
      <c r="A40" s="54" t="s">
        <v>24</v>
      </c>
      <c r="B40" s="12">
        <f>VLOOKUP(A40,'Ascores 2024 definitief'!$A$2:$D$346,2,FALSE)</f>
        <v>589.76</v>
      </c>
      <c r="C40" s="12">
        <f t="shared" si="0"/>
        <v>294.88</v>
      </c>
      <c r="D40" s="12">
        <f>VLOOKUP(A40,'Ascores 2024 definitief'!$A$2:$D$346,4,FALSE)</f>
        <v>580.6</v>
      </c>
      <c r="E40" s="12">
        <f t="shared" si="1"/>
        <v>290.3</v>
      </c>
      <c r="F40" s="13">
        <f t="shared" si="2"/>
        <v>376475.55300000007</v>
      </c>
      <c r="G40" s="13">
        <f t="shared" si="6"/>
        <v>0</v>
      </c>
      <c r="H40" s="13">
        <f t="shared" si="3"/>
        <v>376475.55</v>
      </c>
      <c r="I40" s="28">
        <f>VLOOKUP(A40,'[1]Tabel goab.eu'!$A$5:$B$346,2,FALSE)</f>
        <v>335538.57</v>
      </c>
      <c r="J40" s="16">
        <f t="shared" si="8"/>
        <v>40936.979999999981</v>
      </c>
      <c r="K40" s="19">
        <f t="shared" si="4"/>
        <v>0.12200379825186708</v>
      </c>
      <c r="L40" s="1">
        <f>VLOOKUP(A40,'[1]Tabel goab.eu'!$A$5:$C$346,3,FALSE)</f>
        <v>351231.19</v>
      </c>
      <c r="M40" s="14">
        <f t="shared" si="5"/>
        <v>25244.359999999986</v>
      </c>
      <c r="N40" s="41">
        <f t="shared" si="7"/>
        <v>6.7054447493336514E-2</v>
      </c>
    </row>
    <row r="41" spans="1:14" x14ac:dyDescent="0.2">
      <c r="A41" s="54" t="s">
        <v>25</v>
      </c>
      <c r="B41" s="12">
        <f>VLOOKUP(A41,'Ascores 2024 definitief'!$A$2:$D$346,2,FALSE)</f>
        <v>1915.35</v>
      </c>
      <c r="C41" s="12">
        <f t="shared" si="0"/>
        <v>957.67499999999995</v>
      </c>
      <c r="D41" s="12">
        <f>VLOOKUP(A41,'Ascores 2024 definitief'!$A$2:$D$346,4,FALSE)</f>
        <v>2039.71</v>
      </c>
      <c r="E41" s="12">
        <f t="shared" si="1"/>
        <v>1019.855</v>
      </c>
      <c r="F41" s="13">
        <f t="shared" si="2"/>
        <v>1272243.9255000001</v>
      </c>
      <c r="G41" s="13">
        <f t="shared" si="6"/>
        <v>0</v>
      </c>
      <c r="H41" s="13">
        <f t="shared" si="3"/>
        <v>1272243.93</v>
      </c>
      <c r="I41" s="28">
        <f>VLOOKUP(A41,'[1]Tabel goab.eu'!$A$5:$B$346,2,FALSE)</f>
        <v>1072047.3799999999</v>
      </c>
      <c r="J41" s="16">
        <f t="shared" si="8"/>
        <v>200196.55000000005</v>
      </c>
      <c r="K41" s="19">
        <f t="shared" si="4"/>
        <v>0.18674225946991266</v>
      </c>
      <c r="L41" s="1">
        <f>VLOOKUP(A41,'[1]Tabel goab.eu'!$A$5:$C$346,3,FALSE)</f>
        <v>1187010.77</v>
      </c>
      <c r="M41" s="14">
        <f t="shared" si="5"/>
        <v>85233.159999999916</v>
      </c>
      <c r="N41" s="41">
        <f t="shared" si="7"/>
        <v>6.699435382647094E-2</v>
      </c>
    </row>
    <row r="42" spans="1:14" x14ac:dyDescent="0.2">
      <c r="A42" s="54" t="s">
        <v>26</v>
      </c>
      <c r="B42" s="12">
        <f>VLOOKUP(A42,'Ascores 2024 definitief'!$A$2:$D$346,2,FALSE)</f>
        <v>3115.16</v>
      </c>
      <c r="C42" s="12">
        <f t="shared" si="0"/>
        <v>1557.58</v>
      </c>
      <c r="D42" s="12">
        <f>VLOOKUP(A42,'Ascores 2024 definitief'!$A$2:$D$346,4,FALSE)</f>
        <v>3133.95</v>
      </c>
      <c r="E42" s="12">
        <f t="shared" si="1"/>
        <v>1566.9749999999999</v>
      </c>
      <c r="F42" s="13">
        <f t="shared" si="2"/>
        <v>2010182.4592500001</v>
      </c>
      <c r="G42" s="13">
        <f t="shared" si="6"/>
        <v>0</v>
      </c>
      <c r="H42" s="13">
        <f t="shared" si="3"/>
        <v>2010182.46</v>
      </c>
      <c r="I42" s="28">
        <f>VLOOKUP(A42,'[1]Tabel goab.eu'!$A$5:$B$346,2,FALSE)</f>
        <v>1678325.11</v>
      </c>
      <c r="J42" s="16">
        <f t="shared" si="8"/>
        <v>331857.34999999986</v>
      </c>
      <c r="K42" s="19">
        <f t="shared" si="4"/>
        <v>0.19773126673889771</v>
      </c>
      <c r="L42" s="1">
        <f>VLOOKUP(A42,'[1]Tabel goab.eu'!$A$5:$C$346,3,FALSE)</f>
        <v>1873499.09</v>
      </c>
      <c r="M42" s="14">
        <f t="shared" si="5"/>
        <v>136683.36999999988</v>
      </c>
      <c r="N42" s="41">
        <f t="shared" si="7"/>
        <v>6.7995504248902799E-2</v>
      </c>
    </row>
    <row r="43" spans="1:14" x14ac:dyDescent="0.2">
      <c r="A43" s="54" t="s">
        <v>378</v>
      </c>
      <c r="B43" s="12">
        <f>VLOOKUP(A43,'Ascores 2024 definitief'!$A$2:$D$346,2,FALSE)</f>
        <v>341.61</v>
      </c>
      <c r="C43" s="12">
        <f t="shared" si="0"/>
        <v>170.80500000000001</v>
      </c>
      <c r="D43" s="12">
        <f>VLOOKUP(A43,'Ascores 2024 definitief'!$A$2:$D$346,4,FALSE)</f>
        <v>357.58</v>
      </c>
      <c r="E43" s="12">
        <f t="shared" si="1"/>
        <v>178.79</v>
      </c>
      <c r="F43" s="13">
        <f t="shared" si="2"/>
        <v>224911.94325000001</v>
      </c>
      <c r="G43" s="13">
        <f t="shared" si="6"/>
        <v>0</v>
      </c>
      <c r="H43" s="13">
        <f t="shared" si="3"/>
        <v>224911.94</v>
      </c>
      <c r="I43" s="28">
        <v>216595.5</v>
      </c>
      <c r="J43" s="16">
        <f t="shared" si="8"/>
        <v>8316.4400000000023</v>
      </c>
      <c r="K43" s="19">
        <f t="shared" si="4"/>
        <v>3.8396180899418514E-2</v>
      </c>
      <c r="L43" s="1">
        <v>209997.48</v>
      </c>
      <c r="M43" s="14">
        <f t="shared" si="5"/>
        <v>14914.459999999992</v>
      </c>
      <c r="N43" s="41">
        <f t="shared" si="7"/>
        <v>6.6312442105118968E-2</v>
      </c>
    </row>
    <row r="44" spans="1:14" x14ac:dyDescent="0.2">
      <c r="A44" s="54" t="s">
        <v>27</v>
      </c>
      <c r="B44" s="12">
        <f>VLOOKUP(A44,'Ascores 2024 definitief'!$A$2:$D$346,2,FALSE)</f>
        <v>1040.45</v>
      </c>
      <c r="C44" s="12">
        <f t="shared" si="0"/>
        <v>520.22500000000002</v>
      </c>
      <c r="D44" s="12">
        <f>VLOOKUP(A44,'Ascores 2024 definitief'!$A$2:$D$346,4,FALSE)</f>
        <v>988.48</v>
      </c>
      <c r="E44" s="12">
        <f t="shared" si="1"/>
        <v>494.24</v>
      </c>
      <c r="F44" s="13">
        <f t="shared" si="2"/>
        <v>652656.05775000004</v>
      </c>
      <c r="G44" s="13">
        <f t="shared" si="6"/>
        <v>0</v>
      </c>
      <c r="H44" s="13">
        <f t="shared" si="3"/>
        <v>652656.06000000006</v>
      </c>
      <c r="I44" s="28">
        <f>VLOOKUP(A44,'[1]Tabel goab.eu'!$A$5:$B$346,2,FALSE)</f>
        <v>559476.5</v>
      </c>
      <c r="J44" s="16">
        <f t="shared" si="8"/>
        <v>93179.560000000056</v>
      </c>
      <c r="K44" s="19">
        <f t="shared" si="4"/>
        <v>0.16654776384709644</v>
      </c>
      <c r="L44" s="1">
        <f>VLOOKUP(A44,'[1]Tabel goab.eu'!$A$5:$C$346,3,FALSE)</f>
        <v>608970.78</v>
      </c>
      <c r="M44" s="14">
        <f t="shared" si="5"/>
        <v>43685.280000000028</v>
      </c>
      <c r="N44" s="41">
        <f t="shared" si="7"/>
        <v>6.6934611776990199E-2</v>
      </c>
    </row>
    <row r="45" spans="1:14" x14ac:dyDescent="0.2">
      <c r="A45" s="54" t="s">
        <v>28</v>
      </c>
      <c r="B45" s="12">
        <f>VLOOKUP(A45,'Ascores 2024 definitief'!$A$2:$D$346,2,FALSE)</f>
        <v>565.96</v>
      </c>
      <c r="C45" s="12">
        <f t="shared" si="0"/>
        <v>282.98</v>
      </c>
      <c r="D45" s="12">
        <f>VLOOKUP(A45,'Ascores 2024 definitief'!$A$2:$D$346,4,FALSE)</f>
        <v>572.95000000000005</v>
      </c>
      <c r="E45" s="12">
        <f t="shared" si="1"/>
        <v>286.47500000000002</v>
      </c>
      <c r="F45" s="13">
        <f t="shared" si="2"/>
        <v>366358.87425000005</v>
      </c>
      <c r="G45" s="13">
        <f t="shared" si="6"/>
        <v>0</v>
      </c>
      <c r="H45" s="13">
        <f t="shared" si="3"/>
        <v>366358.87</v>
      </c>
      <c r="I45" s="28">
        <f>VLOOKUP(A45,'[1]Tabel goab.eu'!$A$5:$B$346,2,FALSE)</f>
        <v>382190.69</v>
      </c>
      <c r="J45" s="16">
        <f t="shared" si="8"/>
        <v>-15831.820000000007</v>
      </c>
      <c r="K45" s="19">
        <f t="shared" si="4"/>
        <v>-4.1423876651731119E-2</v>
      </c>
      <c r="L45" s="1">
        <f>VLOOKUP(A45,'[1]Tabel goab.eu'!$A$5:$C$346,3,FALSE)</f>
        <v>341790.2</v>
      </c>
      <c r="M45" s="14">
        <f t="shared" si="5"/>
        <v>24568.669999999984</v>
      </c>
      <c r="N45" s="41">
        <f t="shared" si="7"/>
        <v>6.7061758324562973E-2</v>
      </c>
    </row>
    <row r="46" spans="1:14" x14ac:dyDescent="0.2">
      <c r="A46" s="54" t="s">
        <v>29</v>
      </c>
      <c r="B46" s="12">
        <f>VLOOKUP(A46,'Ascores 2024 definitief'!$A$2:$D$346,2,FALSE)</f>
        <v>960.41</v>
      </c>
      <c r="C46" s="12">
        <f t="shared" si="0"/>
        <v>480.20499999999998</v>
      </c>
      <c r="D46" s="12">
        <f>VLOOKUP(A46,'Ascores 2024 definitief'!$A$2:$D$346,4,FALSE)</f>
        <v>941.78</v>
      </c>
      <c r="E46" s="12">
        <f t="shared" si="1"/>
        <v>470.89</v>
      </c>
      <c r="F46" s="13">
        <f t="shared" si="2"/>
        <v>611886.96825000003</v>
      </c>
      <c r="G46" s="13">
        <f t="shared" si="6"/>
        <v>0</v>
      </c>
      <c r="H46" s="13">
        <f t="shared" si="3"/>
        <v>611886.97</v>
      </c>
      <c r="I46" s="28">
        <f>VLOOKUP(A46,'[1]Tabel goab.eu'!$A$5:$B$346,2,FALSE)</f>
        <v>586460.35</v>
      </c>
      <c r="J46" s="16">
        <f t="shared" si="8"/>
        <v>25426.619999999995</v>
      </c>
      <c r="K46" s="19">
        <f t="shared" si="4"/>
        <v>4.3356076843046584E-2</v>
      </c>
      <c r="L46" s="1">
        <f>VLOOKUP(A46,'[1]Tabel goab.eu'!$A$5:$C$346,3,FALSE)</f>
        <v>569391.25</v>
      </c>
      <c r="M46" s="14">
        <f t="shared" si="5"/>
        <v>42495.719999999972</v>
      </c>
      <c r="N46" s="41">
        <f t="shared" si="7"/>
        <v>6.9450277720409653E-2</v>
      </c>
    </row>
    <row r="47" spans="1:14" x14ac:dyDescent="0.2">
      <c r="A47" s="54" t="s">
        <v>30</v>
      </c>
      <c r="B47" s="12">
        <f>VLOOKUP(A47,'Ascores 2024 definitief'!$A$2:$D$346,2,FALSE)</f>
        <v>214.94</v>
      </c>
      <c r="C47" s="12">
        <f t="shared" si="0"/>
        <v>107.47</v>
      </c>
      <c r="D47" s="12">
        <f>VLOOKUP(A47,'Ascores 2024 definitief'!$A$2:$D$346,4,FALSE)</f>
        <v>290.02</v>
      </c>
      <c r="E47" s="12">
        <f t="shared" si="1"/>
        <v>145.01</v>
      </c>
      <c r="F47" s="13">
        <f t="shared" si="2"/>
        <v>162433.008</v>
      </c>
      <c r="G47" s="13">
        <f t="shared" si="6"/>
        <v>0</v>
      </c>
      <c r="H47" s="13">
        <f t="shared" si="3"/>
        <v>162433.01</v>
      </c>
      <c r="I47" s="28">
        <f>VLOOKUP(A47,'[1]Tabel goab.eu'!$A$5:$B$346,2,FALSE)</f>
        <v>133720.37</v>
      </c>
      <c r="J47" s="16">
        <f t="shared" si="8"/>
        <v>28712.640000000014</v>
      </c>
      <c r="K47" s="19">
        <f t="shared" si="4"/>
        <v>0.21472151176369025</v>
      </c>
      <c r="L47" s="1">
        <f>VLOOKUP(A47,'[1]Tabel goab.eu'!$A$5:$C$346,3,FALSE)</f>
        <v>151544.97</v>
      </c>
      <c r="M47" s="14">
        <f t="shared" si="5"/>
        <v>10888.040000000008</v>
      </c>
      <c r="N47" s="41">
        <f t="shared" si="7"/>
        <v>6.7030956330859148E-2</v>
      </c>
    </row>
    <row r="48" spans="1:14" x14ac:dyDescent="0.2">
      <c r="A48" s="54" t="s">
        <v>31</v>
      </c>
      <c r="B48" s="12">
        <f>VLOOKUP(A48,'Ascores 2024 definitief'!$A$2:$D$346,2,FALSE)</f>
        <v>487.72</v>
      </c>
      <c r="C48" s="12">
        <f t="shared" si="0"/>
        <v>243.86</v>
      </c>
      <c r="D48" s="12">
        <f>VLOOKUP(A48,'Ascores 2024 definitief'!$A$2:$D$346,4,FALSE)</f>
        <v>415.8</v>
      </c>
      <c r="E48" s="12">
        <f t="shared" si="1"/>
        <v>207.9</v>
      </c>
      <c r="F48" s="13">
        <f t="shared" si="2"/>
        <v>290639.79600000003</v>
      </c>
      <c r="G48" s="13">
        <f t="shared" si="6"/>
        <v>0</v>
      </c>
      <c r="H48" s="13">
        <f t="shared" si="3"/>
        <v>290639.8</v>
      </c>
      <c r="I48" s="28">
        <f>VLOOKUP(A48,'[1]Tabel goab.eu'!$A$5:$B$346,2,FALSE)</f>
        <v>294657.2</v>
      </c>
      <c r="J48" s="16">
        <f t="shared" si="8"/>
        <v>-4017.4000000000233</v>
      </c>
      <c r="K48" s="19">
        <f t="shared" si="4"/>
        <v>-1.3634148427392995E-2</v>
      </c>
      <c r="L48" s="1">
        <f>VLOOKUP(A48,'[1]Tabel goab.eu'!$A$5:$C$346,3,FALSE)</f>
        <v>271150.84000000003</v>
      </c>
      <c r="M48" s="14">
        <f t="shared" si="5"/>
        <v>19488.959999999963</v>
      </c>
      <c r="N48" s="41">
        <f t="shared" si="7"/>
        <v>6.7055372319964307E-2</v>
      </c>
    </row>
    <row r="49" spans="1:14" x14ac:dyDescent="0.2">
      <c r="A49" s="54" t="s">
        <v>32</v>
      </c>
      <c r="B49" s="12">
        <f>VLOOKUP(A49,'Ascores 2024 definitief'!$A$2:$D$346,2,FALSE)</f>
        <v>155.47</v>
      </c>
      <c r="C49" s="12">
        <f t="shared" si="0"/>
        <v>77.734999999999999</v>
      </c>
      <c r="D49" s="12">
        <f>VLOOKUP(A49,'Ascores 2024 definitief'!$A$2:$D$346,4,FALSE)</f>
        <v>154.72</v>
      </c>
      <c r="E49" s="12">
        <f t="shared" si="1"/>
        <v>77.36</v>
      </c>
      <c r="F49" s="13">
        <f t="shared" si="2"/>
        <v>99780.36825</v>
      </c>
      <c r="G49" s="13">
        <f t="shared" si="6"/>
        <v>0</v>
      </c>
      <c r="H49" s="13">
        <f t="shared" si="3"/>
        <v>99780.37</v>
      </c>
      <c r="I49" s="28">
        <f>VLOOKUP(A49,'[1]Tabel goab.eu'!$A$5:$B$346,2,FALSE)</f>
        <v>65723.929999999993</v>
      </c>
      <c r="J49" s="16">
        <f t="shared" si="8"/>
        <v>34056.44</v>
      </c>
      <c r="K49" s="19">
        <f t="shared" si="4"/>
        <v>0.51817412622769221</v>
      </c>
      <c r="L49" s="1">
        <f>VLOOKUP(A49,'[1]Tabel goab.eu'!$A$5:$C$346,3,FALSE)</f>
        <v>93092.47</v>
      </c>
      <c r="M49" s="14">
        <f t="shared" si="5"/>
        <v>6687.8999999999942</v>
      </c>
      <c r="N49" s="41">
        <f t="shared" si="7"/>
        <v>6.7026209664285616E-2</v>
      </c>
    </row>
    <row r="50" spans="1:14" x14ac:dyDescent="0.2">
      <c r="A50" s="54" t="s">
        <v>33</v>
      </c>
      <c r="B50" s="12">
        <f>VLOOKUP(A50,'Ascores 2024 definitief'!$A$2:$D$346,2,FALSE)</f>
        <v>5609.57</v>
      </c>
      <c r="C50" s="12">
        <f t="shared" si="0"/>
        <v>2804.7849999999999</v>
      </c>
      <c r="D50" s="12">
        <f>VLOOKUP(A50,'Ascores 2024 definitief'!$A$2:$D$346,4,FALSE)</f>
        <v>5267.82</v>
      </c>
      <c r="E50" s="12">
        <f t="shared" si="1"/>
        <v>2633.91</v>
      </c>
      <c r="F50" s="13">
        <f t="shared" si="2"/>
        <v>3498984.4282499999</v>
      </c>
      <c r="G50" s="13">
        <f t="shared" si="6"/>
        <v>0</v>
      </c>
      <c r="H50" s="13">
        <f t="shared" si="3"/>
        <v>3498984.43</v>
      </c>
      <c r="I50" s="28">
        <f>VLOOKUP(A50,'[1]Tabel goab.eu'!$A$5:$B$346,2,FALSE)</f>
        <v>3343438.64</v>
      </c>
      <c r="J50" s="16">
        <f t="shared" si="8"/>
        <v>155545.79000000004</v>
      </c>
      <c r="K50" s="19">
        <f t="shared" si="4"/>
        <v>4.6522699157415984E-2</v>
      </c>
      <c r="L50" s="1">
        <f>VLOOKUP(A50,'[1]Tabel goab.eu'!$A$5:$C$346,3,FALSE)</f>
        <v>3267413.35</v>
      </c>
      <c r="M50" s="14">
        <f t="shared" si="5"/>
        <v>231571.08000000007</v>
      </c>
      <c r="N50" s="41">
        <f t="shared" si="7"/>
        <v>6.6182369379677419E-2</v>
      </c>
    </row>
    <row r="51" spans="1:14" x14ac:dyDescent="0.2">
      <c r="A51" s="54" t="s">
        <v>34</v>
      </c>
      <c r="B51" s="12">
        <f>VLOOKUP(A51,'Ascores 2024 definitief'!$A$2:$D$346,2,FALSE)</f>
        <v>565.01</v>
      </c>
      <c r="C51" s="12">
        <f t="shared" si="0"/>
        <v>282.505</v>
      </c>
      <c r="D51" s="12">
        <f>VLOOKUP(A51,'Ascores 2024 definitief'!$A$2:$D$346,4,FALSE)</f>
        <v>645.77</v>
      </c>
      <c r="E51" s="12">
        <f t="shared" si="1"/>
        <v>322.88499999999999</v>
      </c>
      <c r="F51" s="13">
        <f t="shared" si="2"/>
        <v>389477.65649999998</v>
      </c>
      <c r="G51" s="13">
        <f t="shared" si="6"/>
        <v>0</v>
      </c>
      <c r="H51" s="13">
        <f t="shared" si="3"/>
        <v>389477.66</v>
      </c>
      <c r="I51" s="28">
        <f>VLOOKUP(A51,'[1]Tabel goab.eu'!$A$5:$B$346,2,FALSE)</f>
        <v>347199.37</v>
      </c>
      <c r="J51" s="16">
        <f t="shared" si="8"/>
        <v>42278.289999999979</v>
      </c>
      <c r="K51" s="19">
        <f t="shared" si="4"/>
        <v>0.12176948938588218</v>
      </c>
      <c r="L51" s="1">
        <f>VLOOKUP(A51,'[1]Tabel goab.eu'!$A$5:$C$346,3,FALSE)</f>
        <v>363448.06</v>
      </c>
      <c r="M51" s="14">
        <f t="shared" si="5"/>
        <v>26029.599999999977</v>
      </c>
      <c r="N51" s="41">
        <f t="shared" si="7"/>
        <v>6.6832074527714835E-2</v>
      </c>
    </row>
    <row r="52" spans="1:14" x14ac:dyDescent="0.2">
      <c r="A52" s="54" t="s">
        <v>35</v>
      </c>
      <c r="B52" s="12">
        <f>VLOOKUP(A52,'Ascores 2024 definitief'!$A$2:$D$346,2,FALSE)</f>
        <v>504.25</v>
      </c>
      <c r="C52" s="12">
        <f t="shared" si="0"/>
        <v>252.125</v>
      </c>
      <c r="D52" s="12">
        <f>VLOOKUP(A52,'Ascores 2024 definitief'!$A$2:$D$346,4,FALSE)</f>
        <v>598.59</v>
      </c>
      <c r="E52" s="12">
        <f t="shared" si="1"/>
        <v>299.29500000000002</v>
      </c>
      <c r="F52" s="13">
        <f t="shared" si="2"/>
        <v>354756.05700000009</v>
      </c>
      <c r="G52" s="13">
        <f t="shared" si="6"/>
        <v>0</v>
      </c>
      <c r="H52" s="13">
        <f t="shared" si="3"/>
        <v>354756.06</v>
      </c>
      <c r="I52" s="28">
        <f>VLOOKUP(A52,'[1]Tabel goab.eu'!$A$5:$B$346,2,FALSE)</f>
        <v>328148.43</v>
      </c>
      <c r="J52" s="16">
        <f t="shared" si="8"/>
        <v>26607.630000000005</v>
      </c>
      <c r="K52" s="19">
        <f t="shared" si="4"/>
        <v>8.1084130129770865E-2</v>
      </c>
      <c r="L52" s="1">
        <f>VLOOKUP(A52,'[1]Tabel goab.eu'!$A$5:$C$346,3,FALSE)</f>
        <v>328381.95</v>
      </c>
      <c r="M52" s="14">
        <f t="shared" si="5"/>
        <v>26374.109999999986</v>
      </c>
      <c r="N52" s="41">
        <f t="shared" si="7"/>
        <v>7.4344353694761375E-2</v>
      </c>
    </row>
    <row r="53" spans="1:14" x14ac:dyDescent="0.2">
      <c r="A53" s="54" t="s">
        <v>36</v>
      </c>
      <c r="B53" s="12">
        <f>VLOOKUP(A53,'Ascores 2024 definitief'!$A$2:$D$346,2,FALSE)</f>
        <v>699.83</v>
      </c>
      <c r="C53" s="12">
        <f t="shared" si="0"/>
        <v>349.91500000000002</v>
      </c>
      <c r="D53" s="12">
        <f>VLOOKUP(A53,'Ascores 2024 definitief'!$A$2:$D$346,4,FALSE)</f>
        <v>782.84</v>
      </c>
      <c r="E53" s="12">
        <f t="shared" si="1"/>
        <v>391.42</v>
      </c>
      <c r="F53" s="13">
        <f t="shared" si="2"/>
        <v>476937.87225000001</v>
      </c>
      <c r="G53" s="13">
        <f t="shared" si="6"/>
        <v>0</v>
      </c>
      <c r="H53" s="13">
        <f t="shared" si="3"/>
        <v>476937.87</v>
      </c>
      <c r="I53" s="28">
        <f>VLOOKUP(A53,'[1]Tabel goab.eu'!$A$5:$B$346,2,FALSE)</f>
        <v>422636.64</v>
      </c>
      <c r="J53" s="16">
        <f t="shared" si="8"/>
        <v>54301.229999999981</v>
      </c>
      <c r="K53" s="19">
        <f t="shared" si="4"/>
        <v>0.12848206913626792</v>
      </c>
      <c r="L53" s="1">
        <f>VLOOKUP(A53,'[1]Tabel goab.eu'!$A$5:$C$346,3,FALSE)</f>
        <v>444959.86</v>
      </c>
      <c r="M53" s="14">
        <f t="shared" si="5"/>
        <v>31978.010000000009</v>
      </c>
      <c r="N53" s="41">
        <f t="shared" si="7"/>
        <v>6.7048586433281154E-2</v>
      </c>
    </row>
    <row r="54" spans="1:14" x14ac:dyDescent="0.2">
      <c r="A54" s="54" t="s">
        <v>37</v>
      </c>
      <c r="B54" s="12">
        <f>VLOOKUP(A54,'Ascores 2024 definitief'!$A$2:$D$346,2,FALSE)</f>
        <v>571.32000000000005</v>
      </c>
      <c r="C54" s="12">
        <f t="shared" si="0"/>
        <v>285.66000000000003</v>
      </c>
      <c r="D54" s="12">
        <f>VLOOKUP(A54,'Ascores 2024 definitief'!$A$2:$D$346,4,FALSE)</f>
        <v>711.27</v>
      </c>
      <c r="E54" s="12">
        <f t="shared" si="1"/>
        <v>355.63499999999999</v>
      </c>
      <c r="F54" s="13">
        <f t="shared" si="2"/>
        <v>412577.13825000008</v>
      </c>
      <c r="G54" s="13">
        <f t="shared" si="6"/>
        <v>0</v>
      </c>
      <c r="H54" s="13">
        <f t="shared" si="3"/>
        <v>412577.14</v>
      </c>
      <c r="I54" s="28">
        <f>VLOOKUP(A54,'[1]Tabel goab.eu'!$A$5:$B$346,2,FALSE)</f>
        <v>313487.45</v>
      </c>
      <c r="J54" s="16">
        <f t="shared" si="8"/>
        <v>99089.69</v>
      </c>
      <c r="K54" s="19">
        <f t="shared" si="4"/>
        <v>0.3160882197995486</v>
      </c>
      <c r="L54" s="1">
        <f>VLOOKUP(A54,'[1]Tabel goab.eu'!$A$5:$C$346,3,FALSE)</f>
        <v>383464.39</v>
      </c>
      <c r="M54" s="14">
        <f t="shared" si="5"/>
        <v>29112.75</v>
      </c>
      <c r="N54" s="41">
        <f t="shared" si="7"/>
        <v>7.0563167896311466E-2</v>
      </c>
    </row>
    <row r="55" spans="1:14" x14ac:dyDescent="0.2">
      <c r="A55" s="54" t="s">
        <v>38</v>
      </c>
      <c r="B55" s="12">
        <f>VLOOKUP(A55,'Ascores 2024 definitief'!$A$2:$D$346,2,FALSE)</f>
        <v>3500.38</v>
      </c>
      <c r="C55" s="12">
        <f t="shared" si="0"/>
        <v>1750.19</v>
      </c>
      <c r="D55" s="12">
        <f>VLOOKUP(A55,'Ascores 2024 definitief'!$A$2:$D$346,4,FALSE)</f>
        <v>3460.36</v>
      </c>
      <c r="E55" s="12">
        <f t="shared" si="1"/>
        <v>1730.18</v>
      </c>
      <c r="F55" s="13">
        <f t="shared" si="2"/>
        <v>2239096.0395</v>
      </c>
      <c r="G55" s="13">
        <f t="shared" si="6"/>
        <v>0</v>
      </c>
      <c r="H55" s="13">
        <f t="shared" si="3"/>
        <v>2239096.04</v>
      </c>
      <c r="I55" s="28">
        <f>VLOOKUP(A55,'[1]Tabel goab.eu'!$A$5:$B$346,2,FALSE)</f>
        <v>2103302.86</v>
      </c>
      <c r="J55" s="16">
        <f t="shared" si="8"/>
        <v>135793.18000000017</v>
      </c>
      <c r="K55" s="19">
        <f t="shared" si="4"/>
        <v>6.4561876742753141E-2</v>
      </c>
      <c r="L55" s="1">
        <f>VLOOKUP(A55,'[1]Tabel goab.eu'!$A$5:$C$346,3,FALSE)</f>
        <v>2088925.28</v>
      </c>
      <c r="M55" s="14">
        <f t="shared" si="5"/>
        <v>150170.76</v>
      </c>
      <c r="N55" s="41">
        <f t="shared" si="7"/>
        <v>6.7067583219878324E-2</v>
      </c>
    </row>
    <row r="56" spans="1:14" x14ac:dyDescent="0.2">
      <c r="A56" s="54" t="s">
        <v>39</v>
      </c>
      <c r="B56" s="12">
        <f>VLOOKUP(A56,'Ascores 2024 definitief'!$A$2:$D$346,2,FALSE)</f>
        <v>352.74</v>
      </c>
      <c r="C56" s="12">
        <f t="shared" si="0"/>
        <v>176.37</v>
      </c>
      <c r="D56" s="12">
        <f>VLOOKUP(A56,'Ascores 2024 definitief'!$A$2:$D$346,4,FALSE)</f>
        <v>402.45</v>
      </c>
      <c r="E56" s="12">
        <f t="shared" si="1"/>
        <v>201.22499999999999</v>
      </c>
      <c r="F56" s="13">
        <f t="shared" si="2"/>
        <v>242925.74325000003</v>
      </c>
      <c r="G56" s="13">
        <f t="shared" si="6"/>
        <v>0</v>
      </c>
      <c r="H56" s="13">
        <f t="shared" si="3"/>
        <v>242925.74</v>
      </c>
      <c r="I56" s="28">
        <f>VLOOKUP(A56,'[1]Tabel goab.eu'!$A$5:$B$346,2,FALSE)</f>
        <v>202310.29</v>
      </c>
      <c r="J56" s="16">
        <f t="shared" si="8"/>
        <v>40615.449999999983</v>
      </c>
      <c r="K56" s="19">
        <f t="shared" si="4"/>
        <v>0.20075820167130393</v>
      </c>
      <c r="L56" s="1">
        <f>VLOOKUP(A56,'[1]Tabel goab.eu'!$A$5:$C$346,3,FALSE)</f>
        <v>226637.75</v>
      </c>
      <c r="M56" s="14">
        <f t="shared" si="5"/>
        <v>16287.989999999991</v>
      </c>
      <c r="N56" s="41">
        <f t="shared" si="7"/>
        <v>6.7049255463830185E-2</v>
      </c>
    </row>
    <row r="57" spans="1:14" x14ac:dyDescent="0.2">
      <c r="A57" s="54" t="s">
        <v>40</v>
      </c>
      <c r="B57" s="12">
        <f>VLOOKUP(A57,'Ascores 2024 definitief'!$A$2:$D$346,2,FALSE)</f>
        <v>138.80000000000001</v>
      </c>
      <c r="C57" s="12">
        <f t="shared" si="0"/>
        <v>69.400000000000006</v>
      </c>
      <c r="D57" s="12">
        <f>VLOOKUP(A57,'Ascores 2024 definitief'!$A$2:$D$346,4,FALSE)</f>
        <v>95.98</v>
      </c>
      <c r="E57" s="12">
        <f t="shared" si="1"/>
        <v>47.99</v>
      </c>
      <c r="F57" s="13">
        <f t="shared" si="2"/>
        <v>75522.856500000009</v>
      </c>
      <c r="G57" s="13">
        <f t="shared" si="6"/>
        <v>0</v>
      </c>
      <c r="H57" s="13">
        <f t="shared" si="3"/>
        <v>75522.86</v>
      </c>
      <c r="I57" s="28">
        <f>VLOOKUP(A57,'[1]Tabel goab.eu'!$A$5:$B$346,2,FALSE)</f>
        <v>64000</v>
      </c>
      <c r="J57" s="16">
        <f t="shared" si="8"/>
        <v>11522.86</v>
      </c>
      <c r="K57" s="19">
        <f t="shared" si="4"/>
        <v>0.18004468750000002</v>
      </c>
      <c r="L57" s="1">
        <f>VLOOKUP(A57,'[1]Tabel goab.eu'!$A$5:$C$346,3,FALSE)</f>
        <v>70462.31</v>
      </c>
      <c r="M57" s="14">
        <f t="shared" si="5"/>
        <v>5060.5500000000029</v>
      </c>
      <c r="N57" s="41">
        <f t="shared" si="7"/>
        <v>6.7006863882008744E-2</v>
      </c>
    </row>
    <row r="58" spans="1:14" x14ac:dyDescent="0.2">
      <c r="A58" s="54" t="s">
        <v>41</v>
      </c>
      <c r="B58" s="12">
        <f>VLOOKUP(A58,'Ascores 2024 definitief'!$A$2:$D$346,2,FALSE)</f>
        <v>0</v>
      </c>
      <c r="C58" s="12">
        <f t="shared" si="0"/>
        <v>0</v>
      </c>
      <c r="D58" s="12">
        <f>VLOOKUP(A58,'Ascores 2024 definitief'!$A$2:$D$346,4,FALSE)</f>
        <v>0</v>
      </c>
      <c r="E58" s="12">
        <f t="shared" si="1"/>
        <v>0</v>
      </c>
      <c r="F58" s="13">
        <f t="shared" si="2"/>
        <v>0</v>
      </c>
      <c r="G58" s="13">
        <f t="shared" si="6"/>
        <v>64000</v>
      </c>
      <c r="H58" s="13">
        <f t="shared" si="3"/>
        <v>64000</v>
      </c>
      <c r="I58" s="28">
        <f>VLOOKUP(A58,'[1]Tabel goab.eu'!$A$5:$B$346,2,FALSE)</f>
        <v>64000</v>
      </c>
      <c r="J58" s="16">
        <f t="shared" si="8"/>
        <v>0</v>
      </c>
      <c r="K58" s="19">
        <f t="shared" si="4"/>
        <v>0</v>
      </c>
      <c r="L58" s="1">
        <f>VLOOKUP(A58,'[1]Tabel goab.eu'!$A$5:$C$346,3,FALSE)</f>
        <v>64000</v>
      </c>
      <c r="M58" s="14">
        <f t="shared" si="5"/>
        <v>0</v>
      </c>
      <c r="N58" s="41">
        <f t="shared" si="7"/>
        <v>0</v>
      </c>
    </row>
    <row r="59" spans="1:14" x14ac:dyDescent="0.2">
      <c r="A59" s="54" t="s">
        <v>42</v>
      </c>
      <c r="B59" s="12">
        <f>VLOOKUP(A59,'Ascores 2024 definitief'!$A$2:$D$346,2,FALSE)</f>
        <v>874.12</v>
      </c>
      <c r="C59" s="12">
        <f t="shared" si="0"/>
        <v>437.06</v>
      </c>
      <c r="D59" s="12">
        <f>VLOOKUP(A59,'Ascores 2024 definitief'!$A$2:$D$346,4,FALSE)</f>
        <v>888.12</v>
      </c>
      <c r="E59" s="12">
        <f t="shared" si="1"/>
        <v>444.06</v>
      </c>
      <c r="F59" s="13">
        <f t="shared" si="2"/>
        <v>566868.55200000003</v>
      </c>
      <c r="G59" s="13">
        <f t="shared" si="6"/>
        <v>0</v>
      </c>
      <c r="H59" s="13">
        <f t="shared" si="3"/>
        <v>566868.55000000005</v>
      </c>
      <c r="I59" s="28">
        <f>VLOOKUP(A59,'[1]Tabel goab.eu'!$A$5:$B$346,2,FALSE)</f>
        <v>476324.01</v>
      </c>
      <c r="J59" s="16">
        <f t="shared" si="8"/>
        <v>90544.540000000037</v>
      </c>
      <c r="K59" s="19">
        <f t="shared" si="4"/>
        <v>0.19009022870797557</v>
      </c>
      <c r="L59" s="1">
        <f>VLOOKUP(A59,'[1]Tabel goab.eu'!$A$5:$C$346,3,FALSE)</f>
        <v>528857.42000000004</v>
      </c>
      <c r="M59" s="14">
        <f t="shared" si="5"/>
        <v>38011.130000000005</v>
      </c>
      <c r="N59" s="41">
        <f t="shared" si="7"/>
        <v>6.7054575527254079E-2</v>
      </c>
    </row>
    <row r="60" spans="1:14" x14ac:dyDescent="0.2">
      <c r="A60" s="54" t="s">
        <v>43</v>
      </c>
      <c r="B60" s="12">
        <f>VLOOKUP(A60,'Ascores 2024 definitief'!$A$2:$D$346,2,FALSE)</f>
        <v>209.53</v>
      </c>
      <c r="C60" s="12">
        <f t="shared" si="0"/>
        <v>104.765</v>
      </c>
      <c r="D60" s="12">
        <f>VLOOKUP(A60,'Ascores 2024 definitief'!$A$2:$D$346,4,FALSE)</f>
        <v>166.39</v>
      </c>
      <c r="E60" s="12">
        <f t="shared" si="1"/>
        <v>83.194999999999993</v>
      </c>
      <c r="F60" s="13">
        <f t="shared" si="2"/>
        <v>120924.06599999999</v>
      </c>
      <c r="G60" s="13">
        <f t="shared" si="6"/>
        <v>0</v>
      </c>
      <c r="H60" s="13">
        <f t="shared" si="3"/>
        <v>120924.07</v>
      </c>
      <c r="I60" s="28">
        <f>VLOOKUP(A60,'[1]Tabel goab.eu'!$A$5:$B$346,2,FALSE)</f>
        <v>92818.12</v>
      </c>
      <c r="J60" s="16">
        <f t="shared" si="8"/>
        <v>28105.950000000012</v>
      </c>
      <c r="K60" s="19">
        <f t="shared" si="4"/>
        <v>0.30280671489575539</v>
      </c>
      <c r="L60" s="1">
        <f>VLOOKUP(A60,'[1]Tabel goab.eu'!$A$5:$C$346,3,FALSE)</f>
        <v>112817.71</v>
      </c>
      <c r="M60" s="14">
        <f t="shared" si="5"/>
        <v>8106.3600000000006</v>
      </c>
      <c r="N60" s="41">
        <f t="shared" si="7"/>
        <v>6.703677770687011E-2</v>
      </c>
    </row>
    <row r="61" spans="1:14" x14ac:dyDescent="0.2">
      <c r="A61" s="54" t="s">
        <v>44</v>
      </c>
      <c r="B61" s="12">
        <f>VLOOKUP(A61,'Ascores 2024 definitief'!$A$2:$D$346,2,FALSE)</f>
        <v>712.78</v>
      </c>
      <c r="C61" s="12">
        <f t="shared" si="0"/>
        <v>356.39</v>
      </c>
      <c r="D61" s="12">
        <f>VLOOKUP(A61,'Ascores 2024 definitief'!$A$2:$D$346,4,FALSE)</f>
        <v>676.74</v>
      </c>
      <c r="E61" s="12">
        <f t="shared" si="1"/>
        <v>338.37</v>
      </c>
      <c r="F61" s="13">
        <f t="shared" si="2"/>
        <v>446973.84600000002</v>
      </c>
      <c r="G61" s="13">
        <f t="shared" si="6"/>
        <v>0</v>
      </c>
      <c r="H61" s="13">
        <f t="shared" si="3"/>
        <v>446973.85</v>
      </c>
      <c r="I61" s="28">
        <f>VLOOKUP(A61,'[1]Tabel goab.eu'!$A$5:$B$346,2,FALSE)</f>
        <v>420062.92</v>
      </c>
      <c r="J61" s="16">
        <f t="shared" si="8"/>
        <v>26910.929999999993</v>
      </c>
      <c r="K61" s="19">
        <f t="shared" si="4"/>
        <v>6.4064045453000221E-2</v>
      </c>
      <c r="L61" s="1">
        <f>VLOOKUP(A61,'[1]Tabel goab.eu'!$A$5:$C$346,3,FALSE)</f>
        <v>417003.01</v>
      </c>
      <c r="M61" s="14">
        <f t="shared" si="5"/>
        <v>29970.839999999967</v>
      </c>
      <c r="N61" s="41">
        <f t="shared" si="7"/>
        <v>6.7052781723136529E-2</v>
      </c>
    </row>
    <row r="62" spans="1:14" x14ac:dyDescent="0.2">
      <c r="A62" s="54" t="s">
        <v>45</v>
      </c>
      <c r="B62" s="12">
        <f>VLOOKUP(A62,'Ascores 2024 definitief'!$A$2:$D$346,2,FALSE)</f>
        <v>212.99</v>
      </c>
      <c r="C62" s="12">
        <f t="shared" si="0"/>
        <v>106.495</v>
      </c>
      <c r="D62" s="12">
        <f>VLOOKUP(A62,'Ascores 2024 definitief'!$A$2:$D$346,4,FALSE)</f>
        <v>226.45</v>
      </c>
      <c r="E62" s="12">
        <f t="shared" si="1"/>
        <v>113.22499999999999</v>
      </c>
      <c r="F62" s="13">
        <f t="shared" si="2"/>
        <v>141356.86199999999</v>
      </c>
      <c r="G62" s="13">
        <f t="shared" si="6"/>
        <v>0</v>
      </c>
      <c r="H62" s="13">
        <f t="shared" si="3"/>
        <v>141356.85999999999</v>
      </c>
      <c r="I62" s="28">
        <f>VLOOKUP(A62,'[1]Tabel goab.eu'!$A$5:$B$346,2,FALSE)</f>
        <v>119354.63</v>
      </c>
      <c r="J62" s="16">
        <f t="shared" si="8"/>
        <v>22002.229999999981</v>
      </c>
      <c r="K62" s="19">
        <f t="shared" si="4"/>
        <v>0.18434333045982365</v>
      </c>
      <c r="L62" s="1">
        <f>VLOOKUP(A62,'[1]Tabel goab.eu'!$A$5:$C$346,3,FALSE)</f>
        <v>131882.75</v>
      </c>
      <c r="M62" s="14">
        <f t="shared" si="5"/>
        <v>9474.109999999986</v>
      </c>
      <c r="N62" s="41">
        <f t="shared" si="7"/>
        <v>6.7022640429335992E-2</v>
      </c>
    </row>
    <row r="63" spans="1:14" x14ac:dyDescent="0.2">
      <c r="A63" s="54" t="s">
        <v>46</v>
      </c>
      <c r="B63" s="12">
        <f>VLOOKUP(A63,'Ascores 2024 definitief'!$A$2:$D$346,2,FALSE)</f>
        <v>481.19</v>
      </c>
      <c r="C63" s="12">
        <f t="shared" si="0"/>
        <v>240.595</v>
      </c>
      <c r="D63" s="12">
        <f>VLOOKUP(A63,'Ascores 2024 definitief'!$A$2:$D$346,4,FALSE)</f>
        <v>508.83</v>
      </c>
      <c r="E63" s="12">
        <f t="shared" si="1"/>
        <v>254.41499999999999</v>
      </c>
      <c r="F63" s="13">
        <f t="shared" si="2"/>
        <v>318464.68349999998</v>
      </c>
      <c r="G63" s="13">
        <f t="shared" si="6"/>
        <v>0</v>
      </c>
      <c r="H63" s="13">
        <f t="shared" si="3"/>
        <v>318464.68</v>
      </c>
      <c r="I63" s="28">
        <f>VLOOKUP(A63,'[1]Tabel goab.eu'!$A$5:$B$346,2,FALSE)</f>
        <v>265397.86</v>
      </c>
      <c r="J63" s="16">
        <f t="shared" si="8"/>
        <v>53066.820000000007</v>
      </c>
      <c r="K63" s="19">
        <f t="shared" si="4"/>
        <v>0.19995195138348143</v>
      </c>
      <c r="L63" s="1">
        <f>VLOOKUP(A63,'[1]Tabel goab.eu'!$A$5:$C$346,3,FALSE)</f>
        <v>297112.06</v>
      </c>
      <c r="M63" s="14">
        <f t="shared" si="5"/>
        <v>21352.619999999995</v>
      </c>
      <c r="N63" s="41">
        <f t="shared" si="7"/>
        <v>6.7048628438167765E-2</v>
      </c>
    </row>
    <row r="64" spans="1:14" x14ac:dyDescent="0.2">
      <c r="A64" s="54" t="s">
        <v>47</v>
      </c>
      <c r="B64" s="12">
        <f>VLOOKUP(A64,'Ascores 2024 definitief'!$A$2:$D$346,2,FALSE)</f>
        <v>1248.17</v>
      </c>
      <c r="C64" s="12">
        <f t="shared" si="0"/>
        <v>624.08500000000004</v>
      </c>
      <c r="D64" s="12">
        <f>VLOOKUP(A64,'Ascores 2024 definitief'!$A$2:$D$346,4,FALSE)</f>
        <v>1703.23</v>
      </c>
      <c r="E64" s="12">
        <f t="shared" si="1"/>
        <v>851.61500000000001</v>
      </c>
      <c r="F64" s="13">
        <f t="shared" si="2"/>
        <v>949391.59500000009</v>
      </c>
      <c r="G64" s="13">
        <f t="shared" si="6"/>
        <v>0</v>
      </c>
      <c r="H64" s="13">
        <f t="shared" si="3"/>
        <v>949391.6</v>
      </c>
      <c r="I64" s="28">
        <f>VLOOKUP(A64,'[1]Tabel goab.eu'!$A$5:$B$346,2,FALSE)</f>
        <v>636565.97</v>
      </c>
      <c r="J64" s="16">
        <f t="shared" si="8"/>
        <v>312825.63</v>
      </c>
      <c r="K64" s="19">
        <f t="shared" si="4"/>
        <v>0.49142688227584647</v>
      </c>
      <c r="L64" s="1">
        <f>VLOOKUP(A64,'[1]Tabel goab.eu'!$A$5:$C$346,3,FALSE)</f>
        <v>887332.9</v>
      </c>
      <c r="M64" s="14">
        <f t="shared" si="5"/>
        <v>62058.699999999953</v>
      </c>
      <c r="N64" s="41">
        <f t="shared" si="7"/>
        <v>6.5366809649463883E-2</v>
      </c>
    </row>
    <row r="65" spans="1:15" x14ac:dyDescent="0.2">
      <c r="A65" s="54" t="s">
        <v>48</v>
      </c>
      <c r="B65" s="12">
        <f>VLOOKUP(A65,'Ascores 2024 definitief'!$A$2:$D$346,2,FALSE)</f>
        <v>7223.99</v>
      </c>
      <c r="C65" s="12">
        <f t="shared" si="0"/>
        <v>3611.9949999999999</v>
      </c>
      <c r="D65" s="12">
        <f>VLOOKUP(A65,'Ascores 2024 definitief'!$A$2:$D$346,4,FALSE)</f>
        <v>7559.66</v>
      </c>
      <c r="E65" s="12">
        <f t="shared" si="1"/>
        <v>3779.83</v>
      </c>
      <c r="F65" s="13">
        <f t="shared" si="2"/>
        <v>4755530.6137500005</v>
      </c>
      <c r="G65" s="13">
        <f t="shared" si="6"/>
        <v>0</v>
      </c>
      <c r="H65" s="13">
        <f t="shared" si="3"/>
        <v>4755530.6100000003</v>
      </c>
      <c r="I65" s="28">
        <f>VLOOKUP(A65,'[1]Tabel goab.eu'!$A$5:$B$346,2,FALSE)</f>
        <v>4482772.67</v>
      </c>
      <c r="J65" s="16">
        <f t="shared" si="8"/>
        <v>272757.94000000041</v>
      </c>
      <c r="K65" s="19">
        <f t="shared" si="4"/>
        <v>6.0845811304547019E-2</v>
      </c>
      <c r="L65" s="1">
        <f>VLOOKUP(A65,'[1]Tabel goab.eu'!$A$5:$C$346,3,FALSE)</f>
        <v>4437828.87</v>
      </c>
      <c r="M65" s="14">
        <f t="shared" si="5"/>
        <v>317701.74000000022</v>
      </c>
      <c r="N65" s="41">
        <f t="shared" si="7"/>
        <v>6.6806791093286688E-2</v>
      </c>
      <c r="O65" s="27"/>
    </row>
    <row r="66" spans="1:15" s="27" customFormat="1" x14ac:dyDescent="0.2">
      <c r="A66" s="54" t="s">
        <v>49</v>
      </c>
      <c r="B66" s="12">
        <f>VLOOKUP(A66,'Ascores 2024 definitief'!$A$2:$D$346,2,FALSE)</f>
        <v>181.67</v>
      </c>
      <c r="C66" s="12">
        <f t="shared" si="0"/>
        <v>90.834999999999994</v>
      </c>
      <c r="D66" s="12">
        <f>VLOOKUP(A66,'Ascores 2024 definitief'!$A$2:$D$346,4,FALSE)</f>
        <v>216.35</v>
      </c>
      <c r="E66" s="12">
        <f t="shared" si="1"/>
        <v>108.175</v>
      </c>
      <c r="F66" s="13">
        <f t="shared" si="2"/>
        <v>128033.08349999999</v>
      </c>
      <c r="G66" s="13">
        <f t="shared" si="6"/>
        <v>0</v>
      </c>
      <c r="H66" s="13">
        <f t="shared" si="3"/>
        <v>128033.08</v>
      </c>
      <c r="I66" s="28">
        <f>VLOOKUP(A66,'[1]Tabel goab.eu'!$A$5:$B$346,2,FALSE)</f>
        <v>115832.53</v>
      </c>
      <c r="J66" s="16">
        <f t="shared" si="8"/>
        <v>12200.550000000003</v>
      </c>
      <c r="K66" s="19">
        <f t="shared" si="4"/>
        <v>0.10532921969329344</v>
      </c>
      <c r="L66" s="1">
        <f>VLOOKUP(A66,'[1]Tabel goab.eu'!$A$5:$C$346,3,FALSE)</f>
        <v>119455.82</v>
      </c>
      <c r="M66" s="14">
        <f t="shared" si="5"/>
        <v>8577.2599999999948</v>
      </c>
      <c r="N66" s="41">
        <f t="shared" si="7"/>
        <v>6.6992530367932998E-2</v>
      </c>
      <c r="O66" s="1"/>
    </row>
    <row r="67" spans="1:15" x14ac:dyDescent="0.2">
      <c r="A67" s="54" t="s">
        <v>50</v>
      </c>
      <c r="B67" s="12">
        <f>VLOOKUP(A67,'Ascores 2024 definitief'!$A$2:$D$346,2,FALSE)</f>
        <v>804.18</v>
      </c>
      <c r="C67" s="12">
        <f t="shared" si="0"/>
        <v>402.09</v>
      </c>
      <c r="D67" s="12">
        <f>VLOOKUP(A67,'Ascores 2024 definitief'!$A$2:$D$346,4,FALSE)</f>
        <v>732.34</v>
      </c>
      <c r="E67" s="12">
        <f t="shared" si="1"/>
        <v>366.17</v>
      </c>
      <c r="F67" s="13">
        <f t="shared" si="2"/>
        <v>494260.071</v>
      </c>
      <c r="G67" s="13">
        <f t="shared" si="6"/>
        <v>0</v>
      </c>
      <c r="H67" s="13">
        <f t="shared" si="3"/>
        <v>494260.07</v>
      </c>
      <c r="I67" s="28">
        <f>VLOOKUP(A67,'[1]Tabel goab.eu'!$A$5:$B$346,2,FALSE)</f>
        <v>429752.41</v>
      </c>
      <c r="J67" s="16">
        <f t="shared" si="8"/>
        <v>64507.660000000033</v>
      </c>
      <c r="K67" s="19">
        <f t="shared" si="4"/>
        <v>0.15010424258004751</v>
      </c>
      <c r="L67" s="1">
        <f>VLOOKUP(A67,'[1]Tabel goab.eu'!$A$5:$C$346,3,FALSE)</f>
        <v>461113.97</v>
      </c>
      <c r="M67" s="14">
        <f t="shared" si="5"/>
        <v>33146.100000000035</v>
      </c>
      <c r="N67" s="41">
        <f t="shared" si="7"/>
        <v>6.7062063095649285E-2</v>
      </c>
    </row>
    <row r="68" spans="1:15" x14ac:dyDescent="0.2">
      <c r="A68" s="54" t="s">
        <v>51</v>
      </c>
      <c r="B68" s="12">
        <f>VLOOKUP(A68,'Ascores 2024 definitief'!$A$2:$D$346,2,FALSE)</f>
        <v>1526.02</v>
      </c>
      <c r="C68" s="12">
        <f t="shared" si="0"/>
        <v>763.01</v>
      </c>
      <c r="D68" s="12">
        <f>VLOOKUP(A68,'Ascores 2024 definitief'!$A$2:$D$346,4,FALSE)</f>
        <v>1552.87</v>
      </c>
      <c r="E68" s="12">
        <f t="shared" si="1"/>
        <v>776.43499999999995</v>
      </c>
      <c r="F68" s="13">
        <f t="shared" si="2"/>
        <v>990401.94074999995</v>
      </c>
      <c r="G68" s="13">
        <f t="shared" si="6"/>
        <v>0</v>
      </c>
      <c r="H68" s="13">
        <f t="shared" si="3"/>
        <v>990401.94</v>
      </c>
      <c r="I68" s="28">
        <f>VLOOKUP(A68,'[1]Tabel goab.eu'!$A$5:$B$346,2,FALSE)</f>
        <v>977087.97</v>
      </c>
      <c r="J68" s="16">
        <f t="shared" si="8"/>
        <v>13313.969999999972</v>
      </c>
      <c r="K68" s="19">
        <f t="shared" si="4"/>
        <v>1.3626173291233922E-2</v>
      </c>
      <c r="L68" s="1">
        <f>VLOOKUP(A68,'[1]Tabel goab.eu'!$A$5:$C$346,3,FALSE)</f>
        <v>923983.5</v>
      </c>
      <c r="M68" s="14">
        <f t="shared" si="5"/>
        <v>66418.439999999944</v>
      </c>
      <c r="N68" s="41">
        <f t="shared" si="7"/>
        <v>6.7062106118249268E-2</v>
      </c>
    </row>
    <row r="69" spans="1:15" x14ac:dyDescent="0.2">
      <c r="A69" s="54" t="s">
        <v>52</v>
      </c>
      <c r="B69" s="12">
        <f>VLOOKUP(A69,'Ascores 2024 definitief'!$A$2:$D$346,2,FALSE)</f>
        <v>0</v>
      </c>
      <c r="C69" s="12">
        <f t="shared" si="0"/>
        <v>0</v>
      </c>
      <c r="D69" s="12">
        <f>VLOOKUP(A69,'Ascores 2024 definitief'!$A$2:$D$346,4,FALSE)</f>
        <v>0</v>
      </c>
      <c r="E69" s="12">
        <f t="shared" si="1"/>
        <v>0</v>
      </c>
      <c r="F69" s="13">
        <f t="shared" si="2"/>
        <v>0</v>
      </c>
      <c r="G69" s="13">
        <f t="shared" si="6"/>
        <v>64000</v>
      </c>
      <c r="H69" s="13">
        <f t="shared" si="3"/>
        <v>64000</v>
      </c>
      <c r="I69" s="28">
        <f>VLOOKUP(A69,'[1]Tabel goab.eu'!$A$5:$B$346,2,FALSE)</f>
        <v>64000</v>
      </c>
      <c r="J69" s="16">
        <f t="shared" si="8"/>
        <v>0</v>
      </c>
      <c r="K69" s="19">
        <f t="shared" si="4"/>
        <v>0</v>
      </c>
      <c r="L69" s="1">
        <f>VLOOKUP(A69,'[1]Tabel goab.eu'!$A$5:$C$346,3,FALSE)</f>
        <v>64000</v>
      </c>
      <c r="M69" s="14">
        <f t="shared" si="5"/>
        <v>0</v>
      </c>
      <c r="N69" s="41">
        <f t="shared" si="7"/>
        <v>0</v>
      </c>
    </row>
    <row r="70" spans="1:15" x14ac:dyDescent="0.2">
      <c r="A70" s="54" t="s">
        <v>53</v>
      </c>
      <c r="B70" s="12">
        <f>VLOOKUP(A70,'Ascores 2024 definitief'!$A$2:$D$346,2,FALSE)</f>
        <v>1121.4100000000001</v>
      </c>
      <c r="C70" s="12">
        <f t="shared" si="0"/>
        <v>560.70500000000004</v>
      </c>
      <c r="D70" s="12">
        <f>VLOOKUP(A70,'Ascores 2024 definitief'!$A$2:$D$346,4,FALSE)</f>
        <v>1128.7</v>
      </c>
      <c r="E70" s="12">
        <f t="shared" si="1"/>
        <v>564.35</v>
      </c>
      <c r="F70" s="13">
        <f t="shared" si="2"/>
        <v>723804.13425000012</v>
      </c>
      <c r="G70" s="13">
        <f t="shared" si="6"/>
        <v>0</v>
      </c>
      <c r="H70" s="13">
        <f t="shared" si="3"/>
        <v>723804.13</v>
      </c>
      <c r="I70" s="28">
        <f>VLOOKUP(A70,'[1]Tabel goab.eu'!$A$5:$B$346,2,FALSE)</f>
        <v>611037.48</v>
      </c>
      <c r="J70" s="16">
        <f t="shared" si="8"/>
        <v>112766.65000000002</v>
      </c>
      <c r="K70" s="19">
        <f t="shared" si="4"/>
        <v>0.18454948131823276</v>
      </c>
      <c r="L70" s="1">
        <f>VLOOKUP(A70,'[1]Tabel goab.eu'!$A$5:$C$346,3,FALSE)</f>
        <v>675264.77</v>
      </c>
      <c r="M70" s="14">
        <f t="shared" si="5"/>
        <v>48539.359999999986</v>
      </c>
      <c r="N70" s="41">
        <f t="shared" si="7"/>
        <v>6.7061457634954344E-2</v>
      </c>
    </row>
    <row r="71" spans="1:15" x14ac:dyDescent="0.2">
      <c r="A71" s="54" t="s">
        <v>54</v>
      </c>
      <c r="B71" s="12">
        <f>VLOOKUP(A71,'Ascores 2024 definitief'!$A$2:$D$346,2,FALSE)</f>
        <v>1117.53</v>
      </c>
      <c r="C71" s="12">
        <f t="shared" si="0"/>
        <v>558.76499999999999</v>
      </c>
      <c r="D71" s="12">
        <f>VLOOKUP(A71,'Ascores 2024 definitief'!$A$2:$D$346,4,FALSE)</f>
        <v>986.82</v>
      </c>
      <c r="E71" s="12">
        <f t="shared" si="1"/>
        <v>493.41</v>
      </c>
      <c r="F71" s="13">
        <f t="shared" si="2"/>
        <v>676916.78625</v>
      </c>
      <c r="G71" s="13">
        <f t="shared" si="6"/>
        <v>0</v>
      </c>
      <c r="H71" s="13">
        <f t="shared" si="3"/>
        <v>676916.79</v>
      </c>
      <c r="I71" s="28">
        <f>VLOOKUP(A71,'[1]Tabel goab.eu'!$A$5:$B$346,2,FALSE)</f>
        <v>574486.41</v>
      </c>
      <c r="J71" s="16">
        <f t="shared" si="8"/>
        <v>102430.38</v>
      </c>
      <c r="K71" s="19">
        <f t="shared" si="4"/>
        <v>0.17829904801403396</v>
      </c>
      <c r="L71" s="1">
        <f>VLOOKUP(A71,'[1]Tabel goab.eu'!$A$5:$C$346,3,FALSE)</f>
        <v>631522.92000000004</v>
      </c>
      <c r="M71" s="14">
        <f t="shared" si="5"/>
        <v>45393.869999999995</v>
      </c>
      <c r="N71" s="41">
        <f t="shared" si="7"/>
        <v>6.7059748953782028E-2</v>
      </c>
    </row>
    <row r="72" spans="1:15" x14ac:dyDescent="0.2">
      <c r="A72" s="54" t="s">
        <v>55</v>
      </c>
      <c r="B72" s="12">
        <f>VLOOKUP(A72,'Ascores 2024 definitief'!$A$2:$D$346,2,FALSE)</f>
        <v>5000.58</v>
      </c>
      <c r="C72" s="12">
        <f t="shared" si="0"/>
        <v>2500.29</v>
      </c>
      <c r="D72" s="12">
        <f>VLOOKUP(A72,'Ascores 2024 definitief'!$A$2:$D$346,4,FALSE)</f>
        <v>5179.1499999999996</v>
      </c>
      <c r="E72" s="12">
        <f t="shared" si="1"/>
        <v>2589.5749999999998</v>
      </c>
      <c r="F72" s="13">
        <f t="shared" si="2"/>
        <v>3274564.64775</v>
      </c>
      <c r="G72" s="13">
        <f t="shared" si="6"/>
        <v>0</v>
      </c>
      <c r="H72" s="13">
        <f t="shared" si="3"/>
        <v>3274564.65</v>
      </c>
      <c r="I72" s="28">
        <f>VLOOKUP(A72,'[1]Tabel goab.eu'!$A$5:$B$346,2,FALSE)</f>
        <v>3332123.79</v>
      </c>
      <c r="J72" s="16">
        <f t="shared" si="8"/>
        <v>-57559.14000000013</v>
      </c>
      <c r="K72" s="19">
        <f t="shared" si="4"/>
        <v>-1.7274010099126637E-2</v>
      </c>
      <c r="L72" s="1">
        <f>VLOOKUP(A72,'[1]Tabel goab.eu'!$A$5:$C$346,3,FALSE)</f>
        <v>3044907.92</v>
      </c>
      <c r="M72" s="14">
        <f t="shared" si="5"/>
        <v>229656.72999999998</v>
      </c>
      <c r="N72" s="41">
        <f t="shared" si="7"/>
        <v>7.0133515305614749E-2</v>
      </c>
    </row>
    <row r="73" spans="1:15" x14ac:dyDescent="0.2">
      <c r="A73" s="54" t="s">
        <v>56</v>
      </c>
      <c r="B73" s="12">
        <f>VLOOKUP(A73,'Ascores 2024 definitief'!$A$2:$D$346,2,FALSE)</f>
        <v>0</v>
      </c>
      <c r="C73" s="12">
        <f t="shared" si="0"/>
        <v>0</v>
      </c>
      <c r="D73" s="12">
        <f>VLOOKUP(A73,'Ascores 2024 definitief'!$A$2:$D$346,4,FALSE)</f>
        <v>0</v>
      </c>
      <c r="E73" s="12">
        <f t="shared" si="1"/>
        <v>0</v>
      </c>
      <c r="F73" s="13">
        <f t="shared" si="2"/>
        <v>0</v>
      </c>
      <c r="G73" s="13">
        <f t="shared" si="6"/>
        <v>64000</v>
      </c>
      <c r="H73" s="13">
        <f t="shared" si="3"/>
        <v>64000</v>
      </c>
      <c r="I73" s="28">
        <f>VLOOKUP(A73,'[1]Tabel goab.eu'!$A$5:$B$346,2,FALSE)</f>
        <v>64000</v>
      </c>
      <c r="J73" s="16">
        <f t="shared" si="8"/>
        <v>0</v>
      </c>
      <c r="K73" s="19">
        <f t="shared" si="4"/>
        <v>0</v>
      </c>
      <c r="L73" s="1">
        <f>VLOOKUP(A73,'[1]Tabel goab.eu'!$A$5:$C$346,3,FALSE)</f>
        <v>64000</v>
      </c>
      <c r="M73" s="14">
        <f t="shared" si="5"/>
        <v>0</v>
      </c>
      <c r="N73" s="41">
        <f t="shared" si="7"/>
        <v>0</v>
      </c>
    </row>
    <row r="74" spans="1:15" x14ac:dyDescent="0.2">
      <c r="A74" s="54" t="s">
        <v>57</v>
      </c>
      <c r="B74" s="12">
        <f>VLOOKUP(A74,'Ascores 2024 definitief'!$A$2:$D$346,2,FALSE)</f>
        <v>2151.5</v>
      </c>
      <c r="C74" s="12">
        <f t="shared" si="0"/>
        <v>1075.75</v>
      </c>
      <c r="D74" s="12">
        <f>VLOOKUP(A74,'Ascores 2024 definitief'!$A$2:$D$346,4,FALSE)</f>
        <v>1999.08</v>
      </c>
      <c r="E74" s="12">
        <f t="shared" si="1"/>
        <v>999.54</v>
      </c>
      <c r="F74" s="13">
        <f t="shared" si="2"/>
        <v>1335137.8215000001</v>
      </c>
      <c r="G74" s="13">
        <f t="shared" si="6"/>
        <v>0</v>
      </c>
      <c r="H74" s="13">
        <f t="shared" si="3"/>
        <v>1335137.82</v>
      </c>
      <c r="I74" s="28">
        <f>VLOOKUP(A74,'[1]Tabel goab.eu'!$A$5:$B$346,2,FALSE)</f>
        <v>1245530.75</v>
      </c>
      <c r="J74" s="16">
        <f t="shared" si="8"/>
        <v>89607.070000000065</v>
      </c>
      <c r="K74" s="19">
        <f t="shared" si="4"/>
        <v>7.1942880575208659E-2</v>
      </c>
      <c r="L74" s="1">
        <f>VLOOKUP(A74,'[1]Tabel goab.eu'!$A$5:$C$346,3,FALSE)</f>
        <v>1245595.31</v>
      </c>
      <c r="M74" s="14">
        <f t="shared" si="5"/>
        <v>89542.510000000009</v>
      </c>
      <c r="N74" s="41">
        <f t="shared" si="7"/>
        <v>6.7066117563803263E-2</v>
      </c>
    </row>
    <row r="75" spans="1:15" x14ac:dyDescent="0.2">
      <c r="A75" s="54" t="s">
        <v>58</v>
      </c>
      <c r="B75" s="12">
        <f>VLOOKUP(A75,'Ascores 2024 definitief'!$A$2:$D$346,2,FALSE)</f>
        <v>465.31</v>
      </c>
      <c r="C75" s="12">
        <f t="shared" si="0"/>
        <v>232.655</v>
      </c>
      <c r="D75" s="12">
        <f>VLOOKUP(A75,'Ascores 2024 definitief'!$A$2:$D$346,4,FALSE)</f>
        <v>628.11</v>
      </c>
      <c r="E75" s="12">
        <f t="shared" si="1"/>
        <v>314.05500000000001</v>
      </c>
      <c r="F75" s="13">
        <f t="shared" si="2"/>
        <v>351725.87850000005</v>
      </c>
      <c r="G75" s="13">
        <f t="shared" si="6"/>
        <v>0</v>
      </c>
      <c r="H75" s="13">
        <f t="shared" si="3"/>
        <v>351725.88</v>
      </c>
      <c r="I75" s="28">
        <f>VLOOKUP(A75,'[1]Tabel goab.eu'!$A$5:$B$346,2,FALSE)</f>
        <v>331745.09000000003</v>
      </c>
      <c r="J75" s="16">
        <f t="shared" si="8"/>
        <v>19980.789999999979</v>
      </c>
      <c r="K75" s="19">
        <f t="shared" si="4"/>
        <v>6.0229346574503871E-2</v>
      </c>
      <c r="L75" s="1">
        <f>VLOOKUP(A75,'[1]Tabel goab.eu'!$A$5:$C$346,3,FALSE)</f>
        <v>328141.88</v>
      </c>
      <c r="M75" s="14">
        <f t="shared" si="5"/>
        <v>23584</v>
      </c>
      <c r="N75" s="41">
        <f t="shared" si="7"/>
        <v>6.7052216913921714E-2</v>
      </c>
    </row>
    <row r="76" spans="1:15" x14ac:dyDescent="0.2">
      <c r="A76" s="54" t="s">
        <v>59</v>
      </c>
      <c r="B76" s="12">
        <f>VLOOKUP(A76,'Ascores 2024 definitief'!$A$2:$D$346,2,FALSE)</f>
        <v>1266.67</v>
      </c>
      <c r="C76" s="12">
        <f t="shared" si="0"/>
        <v>633.33500000000004</v>
      </c>
      <c r="D76" s="12">
        <f>VLOOKUP(A76,'Ascores 2024 definitief'!$A$2:$D$346,4,FALSE)</f>
        <v>1283.99</v>
      </c>
      <c r="E76" s="12">
        <f t="shared" si="1"/>
        <v>641.995</v>
      </c>
      <c r="F76" s="13">
        <f t="shared" si="2"/>
        <v>820483.55550000002</v>
      </c>
      <c r="G76" s="13">
        <f t="shared" si="6"/>
        <v>0</v>
      </c>
      <c r="H76" s="13">
        <f t="shared" si="3"/>
        <v>820483.56</v>
      </c>
      <c r="I76" s="28">
        <f>VLOOKUP(A76,'[1]Tabel goab.eu'!$A$5:$B$346,2,FALSE)</f>
        <v>773313.37</v>
      </c>
      <c r="J76" s="16">
        <f t="shared" si="8"/>
        <v>47170.190000000061</v>
      </c>
      <c r="K76" s="19">
        <f t="shared" si="4"/>
        <v>6.099750997451403E-2</v>
      </c>
      <c r="L76" s="1">
        <f>VLOOKUP(A76,'[1]Tabel goab.eu'!$A$5:$C$346,3,FALSE)</f>
        <v>766991.8</v>
      </c>
      <c r="M76" s="14">
        <f t="shared" si="5"/>
        <v>53491.760000000009</v>
      </c>
      <c r="N76" s="41">
        <f t="shared" si="7"/>
        <v>6.5195407449723922E-2</v>
      </c>
    </row>
    <row r="77" spans="1:15" x14ac:dyDescent="0.2">
      <c r="A77" s="54" t="s">
        <v>60</v>
      </c>
      <c r="B77" s="12">
        <f>VLOOKUP(A77,'Ascores 2024 definitief'!$A$2:$D$346,2,FALSE)</f>
        <v>148.24</v>
      </c>
      <c r="C77" s="12">
        <f t="shared" si="0"/>
        <v>74.12</v>
      </c>
      <c r="D77" s="12">
        <f>VLOOKUP(A77,'Ascores 2024 definitief'!$A$2:$D$346,4,FALSE)</f>
        <v>226.39</v>
      </c>
      <c r="E77" s="12">
        <f t="shared" si="1"/>
        <v>113.19499999999999</v>
      </c>
      <c r="F77" s="13">
        <f t="shared" si="2"/>
        <v>120509.10525000001</v>
      </c>
      <c r="G77" s="13">
        <f t="shared" si="6"/>
        <v>0</v>
      </c>
      <c r="H77" s="13">
        <f t="shared" si="3"/>
        <v>120509.11</v>
      </c>
      <c r="I77" s="28">
        <f>VLOOKUP(A77,'[1]Tabel goab.eu'!$A$5:$B$346,2,FALSE)</f>
        <v>74020.69</v>
      </c>
      <c r="J77" s="16">
        <f t="shared" si="8"/>
        <v>46488.42</v>
      </c>
      <c r="K77" s="19">
        <f t="shared" si="4"/>
        <v>0.62804629354306207</v>
      </c>
      <c r="L77" s="1">
        <f>VLOOKUP(A77,'[1]Tabel goab.eu'!$A$5:$C$346,3,FALSE)</f>
        <v>112436.59</v>
      </c>
      <c r="M77" s="14">
        <f t="shared" si="5"/>
        <v>8072.5200000000041</v>
      </c>
      <c r="N77" s="41">
        <f t="shared" si="7"/>
        <v>6.6986802906435911E-2</v>
      </c>
    </row>
    <row r="78" spans="1:15" x14ac:dyDescent="0.2">
      <c r="A78" s="54" t="s">
        <v>61</v>
      </c>
      <c r="B78" s="12">
        <f>VLOOKUP(A78,'Ascores 2024 definitief'!$A$2:$D$346,2,FALSE)</f>
        <v>775.34</v>
      </c>
      <c r="C78" s="12">
        <f t="shared" si="0"/>
        <v>387.67</v>
      </c>
      <c r="D78" s="12">
        <f>VLOOKUP(A78,'Ascores 2024 definitief'!$A$2:$D$346,4,FALSE)</f>
        <v>754.61</v>
      </c>
      <c r="E78" s="12">
        <f t="shared" si="1"/>
        <v>377.30500000000001</v>
      </c>
      <c r="F78" s="13">
        <f t="shared" si="2"/>
        <v>492146.66625000001</v>
      </c>
      <c r="G78" s="13">
        <f t="shared" si="6"/>
        <v>0</v>
      </c>
      <c r="H78" s="13">
        <f t="shared" si="3"/>
        <v>492146.67</v>
      </c>
      <c r="I78" s="28">
        <f>VLOOKUP(A78,'[1]Tabel goab.eu'!$A$5:$B$346,2,FALSE)</f>
        <v>457836.73</v>
      </c>
      <c r="J78" s="16">
        <f t="shared" si="8"/>
        <v>34309.94</v>
      </c>
      <c r="K78" s="19">
        <f t="shared" si="4"/>
        <v>7.4939247447447052E-2</v>
      </c>
      <c r="L78" s="1">
        <f>VLOOKUP(A78,'[1]Tabel goab.eu'!$A$5:$C$346,3,FALSE)</f>
        <v>459142.35</v>
      </c>
      <c r="M78" s="14">
        <f t="shared" si="5"/>
        <v>33004.320000000007</v>
      </c>
      <c r="N78" s="41">
        <f t="shared" si="7"/>
        <v>6.7061959395153498E-2</v>
      </c>
    </row>
    <row r="79" spans="1:15" x14ac:dyDescent="0.2">
      <c r="A79" s="54" t="s">
        <v>62</v>
      </c>
      <c r="B79" s="12">
        <f>VLOOKUP(A79,'Ascores 2024 definitief'!$A$2:$D$346,2,FALSE)</f>
        <v>689.8</v>
      </c>
      <c r="C79" s="12">
        <f t="shared" si="0"/>
        <v>344.9</v>
      </c>
      <c r="D79" s="12">
        <f>VLOOKUP(A79,'Ascores 2024 definitief'!$A$2:$D$346,4,FALSE)</f>
        <v>708.56</v>
      </c>
      <c r="E79" s="12">
        <f t="shared" si="1"/>
        <v>354.28</v>
      </c>
      <c r="F79" s="13">
        <f t="shared" si="2"/>
        <v>449817.45299999998</v>
      </c>
      <c r="G79" s="13">
        <f t="shared" si="6"/>
        <v>0</v>
      </c>
      <c r="H79" s="13">
        <f t="shared" si="3"/>
        <v>449817.45</v>
      </c>
      <c r="I79" s="28">
        <f>VLOOKUP(A79,'[1]Tabel goab.eu'!$A$5:$B$346,2,FALSE)</f>
        <v>379023.49</v>
      </c>
      <c r="J79" s="16">
        <f t="shared" si="8"/>
        <v>70793.960000000021</v>
      </c>
      <c r="K79" s="19">
        <f t="shared" si="4"/>
        <v>0.18677987477768204</v>
      </c>
      <c r="L79" s="1">
        <f>VLOOKUP(A79,'[1]Tabel goab.eu'!$A$5:$C$346,3,FALSE)</f>
        <v>419742.88</v>
      </c>
      <c r="M79" s="14">
        <f t="shared" si="5"/>
        <v>30074.570000000007</v>
      </c>
      <c r="N79" s="41">
        <f t="shared" si="7"/>
        <v>6.6859500448459716E-2</v>
      </c>
    </row>
    <row r="80" spans="1:15" x14ac:dyDescent="0.2">
      <c r="A80" s="54" t="s">
        <v>63</v>
      </c>
      <c r="B80" s="12">
        <f>VLOOKUP(A80,'Ascores 2024 definitief'!$A$2:$D$346,2,FALSE)</f>
        <v>1207.43</v>
      </c>
      <c r="C80" s="12">
        <f t="shared" si="0"/>
        <v>603.71500000000003</v>
      </c>
      <c r="D80" s="12">
        <f>VLOOKUP(A80,'Ascores 2024 definitief'!$A$2:$D$346,4,FALSE)</f>
        <v>1404.12</v>
      </c>
      <c r="E80" s="12">
        <f t="shared" si="1"/>
        <v>702.06</v>
      </c>
      <c r="F80" s="13">
        <f t="shared" si="2"/>
        <v>840070.34625000006</v>
      </c>
      <c r="G80" s="13">
        <f t="shared" si="6"/>
        <v>0</v>
      </c>
      <c r="H80" s="13">
        <f t="shared" si="3"/>
        <v>840070.35</v>
      </c>
      <c r="I80" s="28">
        <f>VLOOKUP(A80,'[1]Tabel goab.eu'!$A$5:$B$346,2,FALSE)</f>
        <v>694324.17</v>
      </c>
      <c r="J80" s="16">
        <f t="shared" si="8"/>
        <v>145746.17999999993</v>
      </c>
      <c r="K80" s="19">
        <f t="shared" si="4"/>
        <v>0.20991085475247093</v>
      </c>
      <c r="L80" s="1">
        <f>VLOOKUP(A80,'[1]Tabel goab.eu'!$A$5:$C$346,3,FALSE)</f>
        <v>784094.22</v>
      </c>
      <c r="M80" s="14">
        <f t="shared" si="5"/>
        <v>55976.130000000005</v>
      </c>
      <c r="N80" s="41">
        <f t="shared" si="7"/>
        <v>6.6632669513928211E-2</v>
      </c>
    </row>
    <row r="81" spans="1:14" x14ac:dyDescent="0.2">
      <c r="A81" s="54" t="s">
        <v>64</v>
      </c>
      <c r="B81" s="12">
        <f>VLOOKUP(A81,'Ascores 2024 definitief'!$A$2:$D$346,2,FALSE)</f>
        <v>936.05</v>
      </c>
      <c r="C81" s="12">
        <f t="shared" si="0"/>
        <v>468.02499999999998</v>
      </c>
      <c r="D81" s="12">
        <f>VLOOKUP(A81,'Ascores 2024 definitief'!$A$2:$D$346,4,FALSE)</f>
        <v>1110.24</v>
      </c>
      <c r="E81" s="12">
        <f t="shared" si="1"/>
        <v>555.12</v>
      </c>
      <c r="F81" s="13">
        <f t="shared" si="2"/>
        <v>658240.33574999997</v>
      </c>
      <c r="G81" s="13">
        <f t="shared" si="6"/>
        <v>0</v>
      </c>
      <c r="H81" s="13">
        <f t="shared" si="3"/>
        <v>658240.34</v>
      </c>
      <c r="I81" s="28">
        <f>VLOOKUP(A81,'[1]Tabel goab.eu'!$A$5:$B$346,2,FALSE)</f>
        <v>506522.78</v>
      </c>
      <c r="J81" s="16">
        <f t="shared" si="8"/>
        <v>151717.55999999994</v>
      </c>
      <c r="K81" s="19">
        <f t="shared" si="4"/>
        <v>0.29952761453295335</v>
      </c>
      <c r="L81" s="1">
        <f>VLOOKUP(A81,'[1]Tabel goab.eu'!$A$5:$C$346,3,FALSE)</f>
        <v>614102.4</v>
      </c>
      <c r="M81" s="14">
        <f t="shared" si="5"/>
        <v>44137.939999999944</v>
      </c>
      <c r="N81" s="41">
        <f t="shared" si="7"/>
        <v>6.7054443974065681E-2</v>
      </c>
    </row>
    <row r="82" spans="1:14" x14ac:dyDescent="0.2">
      <c r="A82" s="54" t="s">
        <v>65</v>
      </c>
      <c r="B82" s="12">
        <f>VLOOKUP(A82,'Ascores 2024 definitief'!$A$2:$D$346,2,FALSE)</f>
        <v>334.48</v>
      </c>
      <c r="C82" s="12">
        <f t="shared" si="0"/>
        <v>167.24</v>
      </c>
      <c r="D82" s="12">
        <f>VLOOKUP(A82,'Ascores 2024 definitief'!$A$2:$D$346,4,FALSE)</f>
        <v>229.91</v>
      </c>
      <c r="E82" s="12">
        <f t="shared" si="1"/>
        <v>114.955</v>
      </c>
      <c r="F82" s="13">
        <f t="shared" si="2"/>
        <v>181550.15325</v>
      </c>
      <c r="G82" s="13">
        <f t="shared" si="6"/>
        <v>0</v>
      </c>
      <c r="H82" s="13">
        <f t="shared" si="3"/>
        <v>181550.15</v>
      </c>
      <c r="I82" s="28">
        <f>VLOOKUP(A82,'[1]Tabel goab.eu'!$A$5:$B$346,2,FALSE)</f>
        <v>174375.08</v>
      </c>
      <c r="J82" s="16">
        <f t="shared" si="8"/>
        <v>7175.070000000007</v>
      </c>
      <c r="K82" s="19">
        <f t="shared" si="4"/>
        <v>4.1147335961078883E-2</v>
      </c>
      <c r="L82" s="1">
        <f>VLOOKUP(A82,'[1]Tabel goab.eu'!$A$5:$C$346,3,FALSE)</f>
        <v>169379.62</v>
      </c>
      <c r="M82" s="14">
        <f t="shared" si="5"/>
        <v>12170.529999999999</v>
      </c>
      <c r="N82" s="41">
        <f t="shared" si="7"/>
        <v>6.7036738884545116E-2</v>
      </c>
    </row>
    <row r="83" spans="1:14" x14ac:dyDescent="0.2">
      <c r="A83" s="54" t="s">
        <v>66</v>
      </c>
      <c r="B83" s="12">
        <f>VLOOKUP(A83,'Ascores 2024 definitief'!$A$2:$D$346,2,FALSE)</f>
        <v>6070.62</v>
      </c>
      <c r="C83" s="12">
        <f t="shared" si="0"/>
        <v>3035.31</v>
      </c>
      <c r="D83" s="12">
        <f>VLOOKUP(A83,'Ascores 2024 definitief'!$A$2:$D$346,4,FALSE)</f>
        <v>6349.22</v>
      </c>
      <c r="E83" s="12">
        <f t="shared" si="1"/>
        <v>3174.61</v>
      </c>
      <c r="F83" s="13">
        <f t="shared" si="2"/>
        <v>3995152.0320000001</v>
      </c>
      <c r="G83" s="13">
        <f t="shared" ref="G83:G145" si="9">IF(F83&lt;$F$16,$F$16-F83,0)</f>
        <v>0</v>
      </c>
      <c r="H83" s="13">
        <f t="shared" si="3"/>
        <v>3995152.03</v>
      </c>
      <c r="I83" s="28">
        <f>VLOOKUP(A83,'[1]Tabel goab.eu'!$A$5:$B$346,2,FALSE)</f>
        <v>3586448.37</v>
      </c>
      <c r="J83" s="16">
        <f t="shared" si="8"/>
        <v>408703.65999999968</v>
      </c>
      <c r="K83" s="19">
        <f t="shared" si="4"/>
        <v>0.11395777042790656</v>
      </c>
      <c r="L83" s="1">
        <f>VLOOKUP(A83,'[1]Tabel goab.eu'!$A$5:$C$346,3,FALSE)</f>
        <v>3729238.55</v>
      </c>
      <c r="M83" s="14">
        <f t="shared" si="5"/>
        <v>265913.48</v>
      </c>
      <c r="N83" s="41">
        <f t="shared" si="7"/>
        <v>6.6559039056143257E-2</v>
      </c>
    </row>
    <row r="84" spans="1:14" x14ac:dyDescent="0.2">
      <c r="A84" s="54" t="s">
        <v>67</v>
      </c>
      <c r="B84" s="12">
        <f>VLOOKUP(A84,'Ascores 2024 definitief'!$A$2:$D$346,2,FALSE)</f>
        <v>4597.34</v>
      </c>
      <c r="C84" s="12">
        <f t="shared" ref="C84:C146" si="10">B84/2</f>
        <v>2298.67</v>
      </c>
      <c r="D84" s="12">
        <f>VLOOKUP(A84,'Ascores 2024 definitief'!$A$2:$D$346,4,FALSE)</f>
        <v>4558.5200000000004</v>
      </c>
      <c r="E84" s="12">
        <f t="shared" ref="E84:E146" si="11">D84/2</f>
        <v>2279.2600000000002</v>
      </c>
      <c r="F84" s="13">
        <f t="shared" ref="F84:F146" si="12">$B$14*(C84+E84)</f>
        <v>2945211.2655000002</v>
      </c>
      <c r="G84" s="13">
        <f t="shared" si="9"/>
        <v>0</v>
      </c>
      <c r="H84" s="13">
        <f t="shared" ref="H84:H146" si="13">ROUND(F84+G84,2)</f>
        <v>2945211.27</v>
      </c>
      <c r="I84" s="28">
        <f>VLOOKUP(A84,'[1]Tabel goab.eu'!$A$5:$B$346,2,FALSE)</f>
        <v>2700311.61</v>
      </c>
      <c r="J84" s="16">
        <f t="shared" si="8"/>
        <v>244899.66000000015</v>
      </c>
      <c r="K84" s="19">
        <f t="shared" ref="K84:K146" si="14">J84/I84</f>
        <v>9.0693110785092013E-2</v>
      </c>
      <c r="L84" s="1">
        <f>VLOOKUP(A84,'[1]Tabel goab.eu'!$A$5:$C$346,3,FALSE)</f>
        <v>2746211.36</v>
      </c>
      <c r="M84" s="14">
        <f t="shared" ref="M84:M147" si="15">H84-L84</f>
        <v>198999.91000000015</v>
      </c>
      <c r="N84" s="41">
        <f t="shared" ref="N84:N147" si="16">M84/H84</f>
        <v>6.7567278458770849E-2</v>
      </c>
    </row>
    <row r="85" spans="1:14" x14ac:dyDescent="0.2">
      <c r="A85" s="54" t="s">
        <v>68</v>
      </c>
      <c r="B85" s="12">
        <f>VLOOKUP(A85,'Ascores 2024 definitief'!$A$2:$D$346,2,FALSE)</f>
        <v>777.54</v>
      </c>
      <c r="C85" s="12">
        <f t="shared" si="10"/>
        <v>388.77</v>
      </c>
      <c r="D85" s="12">
        <f>VLOOKUP(A85,'Ascores 2024 definitief'!$A$2:$D$346,4,FALSE)</f>
        <v>761.53</v>
      </c>
      <c r="E85" s="12">
        <f t="shared" si="11"/>
        <v>380.76499999999999</v>
      </c>
      <c r="F85" s="13">
        <f t="shared" si="12"/>
        <v>495080.34224999999</v>
      </c>
      <c r="G85" s="13">
        <f t="shared" si="9"/>
        <v>0</v>
      </c>
      <c r="H85" s="13">
        <f t="shared" si="13"/>
        <v>495080.34</v>
      </c>
      <c r="I85" s="28">
        <f>VLOOKUP(A85,'[1]Tabel goab.eu'!$A$5:$B$346,2,FALSE)</f>
        <v>429803.11</v>
      </c>
      <c r="J85" s="16">
        <f t="shared" si="8"/>
        <v>65277.23000000004</v>
      </c>
      <c r="K85" s="19">
        <f t="shared" si="14"/>
        <v>0.15187705365836007</v>
      </c>
      <c r="L85" s="1">
        <f>VLOOKUP(A85,'[1]Tabel goab.eu'!$A$5:$C$346,3,FALSE)</f>
        <v>461969.24</v>
      </c>
      <c r="M85" s="14">
        <f t="shared" si="15"/>
        <v>33111.100000000035</v>
      </c>
      <c r="N85" s="41">
        <f t="shared" si="16"/>
        <v>6.6880256242855526E-2</v>
      </c>
    </row>
    <row r="86" spans="1:14" x14ac:dyDescent="0.2">
      <c r="A86" s="54" t="s">
        <v>69</v>
      </c>
      <c r="B86" s="12">
        <f>VLOOKUP(A86,'Ascores 2024 definitief'!$A$2:$D$346,2,FALSE)</f>
        <v>6281.71</v>
      </c>
      <c r="C86" s="12">
        <f t="shared" si="10"/>
        <v>3140.855</v>
      </c>
      <c r="D86" s="12">
        <f>VLOOKUP(A86,'Ascores 2024 definitief'!$A$2:$D$346,4,FALSE)</f>
        <v>5885.31</v>
      </c>
      <c r="E86" s="12">
        <f t="shared" si="11"/>
        <v>2942.6550000000002</v>
      </c>
      <c r="F86" s="13">
        <f t="shared" si="12"/>
        <v>3913826.1585000004</v>
      </c>
      <c r="G86" s="13">
        <f t="shared" si="9"/>
        <v>0</v>
      </c>
      <c r="H86" s="13">
        <f t="shared" si="13"/>
        <v>3913826.16</v>
      </c>
      <c r="I86" s="28">
        <f>VLOOKUP(A86,'[1]Tabel goab.eu'!$A$5:$B$346,2,FALSE)</f>
        <v>3633333.11</v>
      </c>
      <c r="J86" s="16">
        <f t="shared" ref="J86:J149" si="17">H86-I86</f>
        <v>280493.05000000028</v>
      </c>
      <c r="K86" s="19">
        <f t="shared" si="14"/>
        <v>7.71999267636653E-2</v>
      </c>
      <c r="L86" s="1">
        <f>VLOOKUP(A86,'[1]Tabel goab.eu'!$A$5:$C$346,3,FALSE)</f>
        <v>3651844.05</v>
      </c>
      <c r="M86" s="14">
        <f t="shared" si="15"/>
        <v>261982.11000000034</v>
      </c>
      <c r="N86" s="41">
        <f t="shared" si="16"/>
        <v>6.6937594898185335E-2</v>
      </c>
    </row>
    <row r="87" spans="1:14" x14ac:dyDescent="0.2">
      <c r="A87" s="54" t="s">
        <v>70</v>
      </c>
      <c r="B87" s="12">
        <f>VLOOKUP(A87,'Ascores 2024 definitief'!$A$2:$D$346,2,FALSE)</f>
        <v>1561.46</v>
      </c>
      <c r="C87" s="12">
        <f t="shared" si="10"/>
        <v>780.73</v>
      </c>
      <c r="D87" s="12">
        <f>VLOOKUP(A87,'Ascores 2024 definitief'!$A$2:$D$346,4,FALSE)</f>
        <v>1482.2</v>
      </c>
      <c r="E87" s="12">
        <f t="shared" si="11"/>
        <v>741.1</v>
      </c>
      <c r="F87" s="13">
        <f t="shared" si="12"/>
        <v>979069.33050000004</v>
      </c>
      <c r="G87" s="13">
        <f t="shared" si="9"/>
        <v>0</v>
      </c>
      <c r="H87" s="13">
        <f t="shared" si="13"/>
        <v>979069.33</v>
      </c>
      <c r="I87" s="28">
        <f>VLOOKUP(A87,'[1]Tabel goab.eu'!$A$5:$B$346,2,FALSE)</f>
        <v>960211.13</v>
      </c>
      <c r="J87" s="16">
        <f t="shared" si="17"/>
        <v>18858.199999999953</v>
      </c>
      <c r="K87" s="19">
        <f t="shared" si="14"/>
        <v>1.9639639044800442E-2</v>
      </c>
      <c r="L87" s="1">
        <f>VLOOKUP(A87,'[1]Tabel goab.eu'!$A$5:$C$346,3,FALSE)</f>
        <v>913408.15</v>
      </c>
      <c r="M87" s="14">
        <f t="shared" si="15"/>
        <v>65661.179999999935</v>
      </c>
      <c r="N87" s="41">
        <f t="shared" si="16"/>
        <v>6.7064893147046015E-2</v>
      </c>
    </row>
    <row r="88" spans="1:14" x14ac:dyDescent="0.2">
      <c r="A88" s="54" t="s">
        <v>364</v>
      </c>
      <c r="B88" s="12">
        <f>VLOOKUP(A88,'Ascores 2024 definitief'!$A$2:$D$346,2,FALSE)</f>
        <v>4054.7</v>
      </c>
      <c r="C88" s="12">
        <f t="shared" si="10"/>
        <v>2027.35</v>
      </c>
      <c r="D88" s="12">
        <f>VLOOKUP(A88,'Ascores 2024 definitief'!$A$2:$D$346,4,FALSE)</f>
        <v>4149.03</v>
      </c>
      <c r="E88" s="12">
        <f t="shared" si="11"/>
        <v>2074.5149999999999</v>
      </c>
      <c r="F88" s="13">
        <f t="shared" si="12"/>
        <v>2638934.8477499997</v>
      </c>
      <c r="G88" s="13">
        <f t="shared" si="9"/>
        <v>0</v>
      </c>
      <c r="H88" s="13">
        <f t="shared" si="13"/>
        <v>2638934.85</v>
      </c>
      <c r="I88" s="28">
        <f>VLOOKUP(A88,'[1]Tabel goab.eu'!$A$5:$B$346,2,FALSE)</f>
        <v>2414550.6</v>
      </c>
      <c r="J88" s="16">
        <f t="shared" si="17"/>
        <v>224384.25</v>
      </c>
      <c r="K88" s="19">
        <f t="shared" si="14"/>
        <v>9.2930025984959683E-2</v>
      </c>
      <c r="L88" s="1">
        <f>VLOOKUP(A88,'[1]Tabel goab.eu'!$A$5:$C$346,3,FALSE)</f>
        <v>2463095.73</v>
      </c>
      <c r="M88" s="14">
        <f t="shared" si="15"/>
        <v>175839.12000000011</v>
      </c>
      <c r="N88" s="41">
        <f t="shared" si="16"/>
        <v>6.6632611259804353E-2</v>
      </c>
    </row>
    <row r="89" spans="1:14" x14ac:dyDescent="0.2">
      <c r="A89" s="54" t="s">
        <v>71</v>
      </c>
      <c r="B89" s="12">
        <f>VLOOKUP(A89,'Ascores 2024 definitief'!$A$2:$D$346,2,FALSE)</f>
        <v>210.29</v>
      </c>
      <c r="C89" s="12">
        <f t="shared" si="10"/>
        <v>105.145</v>
      </c>
      <c r="D89" s="12">
        <f>VLOOKUP(A89,'Ascores 2024 definitief'!$A$2:$D$346,4,FALSE)</f>
        <v>183.02</v>
      </c>
      <c r="E89" s="12">
        <f t="shared" si="11"/>
        <v>91.51</v>
      </c>
      <c r="F89" s="13">
        <f t="shared" si="12"/>
        <v>126517.99425</v>
      </c>
      <c r="G89" s="13">
        <f t="shared" si="9"/>
        <v>0</v>
      </c>
      <c r="H89" s="13">
        <f t="shared" si="13"/>
        <v>126517.99</v>
      </c>
      <c r="I89" s="28">
        <f>VLOOKUP(A89,'[1]Tabel goab.eu'!$A$5:$B$346,2,FALSE)</f>
        <v>115924.98</v>
      </c>
      <c r="J89" s="16">
        <f t="shared" si="17"/>
        <v>10593.010000000009</v>
      </c>
      <c r="K89" s="19">
        <f t="shared" si="14"/>
        <v>9.1378148178244328E-2</v>
      </c>
      <c r="L89" s="1">
        <f>VLOOKUP(A89,'[1]Tabel goab.eu'!$A$5:$C$346,3,FALSE)</f>
        <v>118039.37</v>
      </c>
      <c r="M89" s="14">
        <f t="shared" si="15"/>
        <v>8478.6200000000099</v>
      </c>
      <c r="N89" s="41">
        <f t="shared" si="16"/>
        <v>6.7015133579027053E-2</v>
      </c>
    </row>
    <row r="90" spans="1:14" x14ac:dyDescent="0.2">
      <c r="A90" s="54" t="s">
        <v>72</v>
      </c>
      <c r="B90" s="12">
        <f>VLOOKUP(A90,'Ascores 2024 definitief'!$A$2:$D$346,2,FALSE)</f>
        <v>480.53</v>
      </c>
      <c r="C90" s="12">
        <f t="shared" si="10"/>
        <v>240.26499999999999</v>
      </c>
      <c r="D90" s="12">
        <f>VLOOKUP(A90,'Ascores 2024 definitief'!$A$2:$D$346,4,FALSE)</f>
        <v>488.62</v>
      </c>
      <c r="E90" s="12">
        <f t="shared" si="11"/>
        <v>244.31</v>
      </c>
      <c r="F90" s="13">
        <f t="shared" si="12"/>
        <v>311751.32624999998</v>
      </c>
      <c r="G90" s="13">
        <f t="shared" si="9"/>
        <v>0</v>
      </c>
      <c r="H90" s="13">
        <f t="shared" si="13"/>
        <v>311751.33</v>
      </c>
      <c r="I90" s="28">
        <f>VLOOKUP(A90,'[1]Tabel goab.eu'!$A$5:$B$346,2,FALSE)</f>
        <v>301543.34000000003</v>
      </c>
      <c r="J90" s="16">
        <f t="shared" si="17"/>
        <v>10207.989999999991</v>
      </c>
      <c r="K90" s="19">
        <f t="shared" si="14"/>
        <v>3.3852480376452651E-2</v>
      </c>
      <c r="L90" s="1">
        <f>VLOOKUP(A90,'[1]Tabel goab.eu'!$A$5:$C$346,3,FALSE)</f>
        <v>290843.07</v>
      </c>
      <c r="M90" s="14">
        <f t="shared" si="15"/>
        <v>20908.260000000009</v>
      </c>
      <c r="N90" s="41">
        <f t="shared" si="16"/>
        <v>6.706710762067962E-2</v>
      </c>
    </row>
    <row r="91" spans="1:14" x14ac:dyDescent="0.2">
      <c r="A91" s="54" t="s">
        <v>73</v>
      </c>
      <c r="B91" s="12">
        <f>VLOOKUP(A91,'Ascores 2024 definitief'!$A$2:$D$346,2,FALSE)</f>
        <v>2868.5</v>
      </c>
      <c r="C91" s="12">
        <f t="shared" si="10"/>
        <v>1434.25</v>
      </c>
      <c r="D91" s="12">
        <f>VLOOKUP(A91,'Ascores 2024 definitief'!$A$2:$D$346,4,FALSE)</f>
        <v>2614.56</v>
      </c>
      <c r="E91" s="12">
        <f t="shared" si="11"/>
        <v>1307.28</v>
      </c>
      <c r="F91" s="13">
        <f t="shared" si="12"/>
        <v>1763763.3254999998</v>
      </c>
      <c r="G91" s="13">
        <f t="shared" si="9"/>
        <v>0</v>
      </c>
      <c r="H91" s="13">
        <f t="shared" si="13"/>
        <v>1763763.33</v>
      </c>
      <c r="I91" s="28">
        <f>VLOOKUP(A91,'[1]Tabel goab.eu'!$A$5:$B$346,2,FALSE)</f>
        <v>1610346.57</v>
      </c>
      <c r="J91" s="16">
        <f t="shared" si="17"/>
        <v>153416.76</v>
      </c>
      <c r="K91" s="19">
        <f t="shared" si="14"/>
        <v>9.5269405268457216E-2</v>
      </c>
      <c r="L91" s="1">
        <f>VLOOKUP(A91,'[1]Tabel goab.eu'!$A$5:$C$346,3,FALSE)</f>
        <v>1645477.9</v>
      </c>
      <c r="M91" s="14">
        <f t="shared" si="15"/>
        <v>118285.43000000017</v>
      </c>
      <c r="N91" s="41">
        <f t="shared" si="16"/>
        <v>6.7064230210523865E-2</v>
      </c>
    </row>
    <row r="92" spans="1:14" x14ac:dyDescent="0.2">
      <c r="A92" s="54" t="s">
        <v>74</v>
      </c>
      <c r="B92" s="12">
        <f>VLOOKUP(A92,'Ascores 2024 definitief'!$A$2:$D$346,2,FALSE)</f>
        <v>868.33</v>
      </c>
      <c r="C92" s="12">
        <f t="shared" si="10"/>
        <v>434.16500000000002</v>
      </c>
      <c r="D92" s="12">
        <f>VLOOKUP(A92,'Ascores 2024 definitief'!$A$2:$D$346,4,FALSE)</f>
        <v>885.51</v>
      </c>
      <c r="E92" s="12">
        <f t="shared" si="11"/>
        <v>442.755</v>
      </c>
      <c r="F92" s="13">
        <f t="shared" si="12"/>
        <v>564166.48200000008</v>
      </c>
      <c r="G92" s="13">
        <f t="shared" si="9"/>
        <v>0</v>
      </c>
      <c r="H92" s="13">
        <f t="shared" si="13"/>
        <v>564166.48</v>
      </c>
      <c r="I92" s="28">
        <f>VLOOKUP(A92,'[1]Tabel goab.eu'!$A$5:$B$346,2,FALSE)</f>
        <v>554931.47</v>
      </c>
      <c r="J92" s="16">
        <f t="shared" si="17"/>
        <v>9235.0100000000093</v>
      </c>
      <c r="K92" s="19">
        <f t="shared" si="14"/>
        <v>1.664171253434232E-2</v>
      </c>
      <c r="L92" s="1">
        <f>VLOOKUP(A92,'[1]Tabel goab.eu'!$A$5:$C$346,3,FALSE)</f>
        <v>526330.62</v>
      </c>
      <c r="M92" s="14">
        <f t="shared" si="15"/>
        <v>37835.859999999986</v>
      </c>
      <c r="N92" s="41">
        <f t="shared" si="16"/>
        <v>6.7065062071748727E-2</v>
      </c>
    </row>
    <row r="93" spans="1:14" x14ac:dyDescent="0.2">
      <c r="A93" s="54" t="s">
        <v>75</v>
      </c>
      <c r="B93" s="12">
        <f>VLOOKUP(A93,'Ascores 2024 definitief'!$A$2:$D$346,2,FALSE)</f>
        <v>11594.11</v>
      </c>
      <c r="C93" s="12">
        <f t="shared" si="10"/>
        <v>5797.0550000000003</v>
      </c>
      <c r="D93" s="12">
        <f>VLOOKUP(A93,'Ascores 2024 definitief'!$A$2:$D$346,4,FALSE)</f>
        <v>11462.32</v>
      </c>
      <c r="E93" s="12">
        <f t="shared" si="11"/>
        <v>5731.16</v>
      </c>
      <c r="F93" s="13">
        <f t="shared" si="12"/>
        <v>7416677.1202500006</v>
      </c>
      <c r="G93" s="13">
        <f t="shared" si="9"/>
        <v>0</v>
      </c>
      <c r="H93" s="13">
        <f t="shared" si="13"/>
        <v>7416677.1200000001</v>
      </c>
      <c r="I93" s="28">
        <f>VLOOKUP(A93,'[1]Tabel goab.eu'!$A$5:$B$346,2,FALSE)</f>
        <v>6899130.5499999998</v>
      </c>
      <c r="J93" s="16">
        <f t="shared" si="17"/>
        <v>517546.5700000003</v>
      </c>
      <c r="K93" s="19">
        <f t="shared" si="14"/>
        <v>7.5016201860392442E-2</v>
      </c>
      <c r="L93" s="1">
        <f>VLOOKUP(A93,'[1]Tabel goab.eu'!$A$5:$C$346,3,FALSE)</f>
        <v>6919248.4000000004</v>
      </c>
      <c r="M93" s="14">
        <f t="shared" si="15"/>
        <v>497428.71999999974</v>
      </c>
      <c r="N93" s="41">
        <f t="shared" si="16"/>
        <v>6.7068946369341173E-2</v>
      </c>
    </row>
    <row r="94" spans="1:14" x14ac:dyDescent="0.2">
      <c r="A94" s="54" t="s">
        <v>76</v>
      </c>
      <c r="B94" s="12">
        <f>VLOOKUP(A94,'Ascores 2024 definitief'!$A$2:$D$346,2,FALSE)</f>
        <v>521.08000000000004</v>
      </c>
      <c r="C94" s="12">
        <f t="shared" si="10"/>
        <v>260.54000000000002</v>
      </c>
      <c r="D94" s="12">
        <f>VLOOKUP(A94,'Ascores 2024 definitief'!$A$2:$D$346,4,FALSE)</f>
        <v>608.75</v>
      </c>
      <c r="E94" s="12">
        <f t="shared" si="11"/>
        <v>304.375</v>
      </c>
      <c r="F94" s="13">
        <f t="shared" si="12"/>
        <v>363438.06524999999</v>
      </c>
      <c r="G94" s="13">
        <f t="shared" si="9"/>
        <v>0</v>
      </c>
      <c r="H94" s="13">
        <f t="shared" si="13"/>
        <v>363438.07</v>
      </c>
      <c r="I94" s="28">
        <f>VLOOKUP(A94,'[1]Tabel goab.eu'!$A$5:$B$346,2,FALSE)</f>
        <v>305599.26</v>
      </c>
      <c r="J94" s="16">
        <f t="shared" si="17"/>
        <v>57838.81</v>
      </c>
      <c r="K94" s="19">
        <f t="shared" si="14"/>
        <v>0.18926358002306679</v>
      </c>
      <c r="L94" s="1">
        <f>VLOOKUP(A94,'[1]Tabel goab.eu'!$A$5:$C$346,3,FALSE)</f>
        <v>339065.34</v>
      </c>
      <c r="M94" s="14">
        <f t="shared" si="15"/>
        <v>24372.729999999981</v>
      </c>
      <c r="N94" s="41">
        <f t="shared" si="16"/>
        <v>6.7061576680725779E-2</v>
      </c>
    </row>
    <row r="95" spans="1:14" x14ac:dyDescent="0.2">
      <c r="A95" s="54" t="s">
        <v>77</v>
      </c>
      <c r="B95" s="12">
        <f>VLOOKUP(A95,'Ascores 2024 definitief'!$A$2:$D$346,2,FALSE)</f>
        <v>447.57</v>
      </c>
      <c r="C95" s="12">
        <f t="shared" si="10"/>
        <v>223.785</v>
      </c>
      <c r="D95" s="12">
        <f>VLOOKUP(A95,'Ascores 2024 definitief'!$A$2:$D$346,4,FALSE)</f>
        <v>589.97</v>
      </c>
      <c r="E95" s="12">
        <f t="shared" si="11"/>
        <v>294.98500000000001</v>
      </c>
      <c r="F95" s="13">
        <f t="shared" si="12"/>
        <v>333750.67950000003</v>
      </c>
      <c r="G95" s="13">
        <f t="shared" si="9"/>
        <v>0</v>
      </c>
      <c r="H95" s="13">
        <f t="shared" si="13"/>
        <v>333750.68</v>
      </c>
      <c r="I95" s="28">
        <f>VLOOKUP(A95,'[1]Tabel goab.eu'!$A$5:$B$346,2,FALSE)</f>
        <v>221692.25</v>
      </c>
      <c r="J95" s="16">
        <f t="shared" si="17"/>
        <v>112058.43</v>
      </c>
      <c r="K95" s="19">
        <f t="shared" si="14"/>
        <v>0.5054684139837996</v>
      </c>
      <c r="L95" s="1">
        <f>VLOOKUP(A95,'[1]Tabel goab.eu'!$A$5:$C$346,3,FALSE)</f>
        <v>311369.57</v>
      </c>
      <c r="M95" s="14">
        <f t="shared" si="15"/>
        <v>22381.109999999986</v>
      </c>
      <c r="N95" s="41">
        <f t="shared" si="16"/>
        <v>6.7059368987652662E-2</v>
      </c>
    </row>
    <row r="96" spans="1:14" x14ac:dyDescent="0.2">
      <c r="A96" s="54" t="s">
        <v>78</v>
      </c>
      <c r="B96" s="12">
        <f>VLOOKUP(A96,'Ascores 2024 definitief'!$A$2:$D$346,2,FALSE)</f>
        <v>2277.4</v>
      </c>
      <c r="C96" s="12">
        <f t="shared" si="10"/>
        <v>1138.7</v>
      </c>
      <c r="D96" s="12">
        <f>VLOOKUP(A96,'Ascores 2024 definitief'!$A$2:$D$346,4,FALSE)</f>
        <v>2332.5700000000002</v>
      </c>
      <c r="E96" s="12">
        <f t="shared" si="11"/>
        <v>1166.2850000000001</v>
      </c>
      <c r="F96" s="13">
        <f t="shared" si="12"/>
        <v>1482912.0997500001</v>
      </c>
      <c r="G96" s="13">
        <f t="shared" si="9"/>
        <v>0</v>
      </c>
      <c r="H96" s="13">
        <f t="shared" si="13"/>
        <v>1482912.1</v>
      </c>
      <c r="I96" s="28">
        <f>VLOOKUP(A96,'[1]Tabel goab.eu'!$A$5:$B$346,2,FALSE)</f>
        <v>1280557.8700000001</v>
      </c>
      <c r="J96" s="16">
        <f t="shared" si="17"/>
        <v>202354.22999999998</v>
      </c>
      <c r="K96" s="19">
        <f t="shared" si="14"/>
        <v>0.15802037123086046</v>
      </c>
      <c r="L96" s="1">
        <f>VLOOKUP(A96,'[1]Tabel goab.eu'!$A$5:$C$346,3,FALSE)</f>
        <v>1383464.96</v>
      </c>
      <c r="M96" s="14">
        <f t="shared" si="15"/>
        <v>99447.14000000013</v>
      </c>
      <c r="N96" s="41">
        <f t="shared" si="16"/>
        <v>6.7062059848321504E-2</v>
      </c>
    </row>
    <row r="97" spans="1:15" x14ac:dyDescent="0.2">
      <c r="A97" s="54" t="s">
        <v>79</v>
      </c>
      <c r="B97" s="12">
        <f>VLOOKUP(A97,'Ascores 2024 definitief'!$A$2:$D$346,2,FALSE)</f>
        <v>715.93</v>
      </c>
      <c r="C97" s="12">
        <f t="shared" si="10"/>
        <v>357.96499999999997</v>
      </c>
      <c r="D97" s="12">
        <f>VLOOKUP(A97,'Ascores 2024 definitief'!$A$2:$D$346,4,FALSE)</f>
        <v>746.93</v>
      </c>
      <c r="E97" s="12">
        <f t="shared" si="11"/>
        <v>373.46499999999997</v>
      </c>
      <c r="F97" s="13">
        <f t="shared" si="12"/>
        <v>470565.49049999996</v>
      </c>
      <c r="G97" s="13">
        <f t="shared" si="9"/>
        <v>0</v>
      </c>
      <c r="H97" s="13">
        <f t="shared" si="13"/>
        <v>470565.49</v>
      </c>
      <c r="I97" s="28">
        <f>VLOOKUP(A97,'[1]Tabel goab.eu'!$A$5:$B$346,2,FALSE)</f>
        <v>369146.11</v>
      </c>
      <c r="J97" s="16">
        <f t="shared" si="17"/>
        <v>101419.38</v>
      </c>
      <c r="K97" s="19">
        <f t="shared" si="14"/>
        <v>0.27474048148577268</v>
      </c>
      <c r="L97" s="1">
        <f>VLOOKUP(A97,'[1]Tabel goab.eu'!$A$5:$C$346,3,FALSE)</f>
        <v>439174.03</v>
      </c>
      <c r="M97" s="14">
        <f t="shared" si="15"/>
        <v>31391.459999999963</v>
      </c>
      <c r="N97" s="41">
        <f t="shared" si="16"/>
        <v>6.6710076848176786E-2</v>
      </c>
    </row>
    <row r="98" spans="1:15" x14ac:dyDescent="0.2">
      <c r="A98" s="54" t="s">
        <v>80</v>
      </c>
      <c r="B98" s="12">
        <f>VLOOKUP(A98,'Ascores 2024 definitief'!$A$2:$D$346,2,FALSE)</f>
        <v>890.91</v>
      </c>
      <c r="C98" s="12">
        <f t="shared" si="10"/>
        <v>445.45499999999998</v>
      </c>
      <c r="D98" s="12">
        <f>VLOOKUP(A98,'Ascores 2024 definitief'!$A$2:$D$346,4,FALSE)</f>
        <v>797.52</v>
      </c>
      <c r="E98" s="12">
        <f t="shared" si="11"/>
        <v>398.76</v>
      </c>
      <c r="F98" s="13">
        <f t="shared" si="12"/>
        <v>543125.72025000001</v>
      </c>
      <c r="G98" s="13">
        <f t="shared" si="9"/>
        <v>0</v>
      </c>
      <c r="H98" s="13">
        <f t="shared" si="13"/>
        <v>543125.72</v>
      </c>
      <c r="I98" s="28">
        <f>VLOOKUP(A98,'[1]Tabel goab.eu'!$A$5:$B$346,2,FALSE)</f>
        <v>511139.38</v>
      </c>
      <c r="J98" s="16">
        <f t="shared" si="17"/>
        <v>31986.339999999967</v>
      </c>
      <c r="K98" s="19">
        <f t="shared" si="14"/>
        <v>6.2578508429540228E-2</v>
      </c>
      <c r="L98" s="1">
        <f>VLOOKUP(A98,'[1]Tabel goab.eu'!$A$5:$C$346,3,FALSE)</f>
        <v>506704.41</v>
      </c>
      <c r="M98" s="14">
        <f t="shared" si="15"/>
        <v>36421.31</v>
      </c>
      <c r="N98" s="41">
        <f t="shared" si="16"/>
        <v>6.7058709721940626E-2</v>
      </c>
    </row>
    <row r="99" spans="1:15" x14ac:dyDescent="0.2">
      <c r="A99" s="54" t="s">
        <v>81</v>
      </c>
      <c r="B99" s="12">
        <f>VLOOKUP(A99,'Ascores 2024 definitief'!$A$2:$D$346,2,FALSE)</f>
        <v>1069.7</v>
      </c>
      <c r="C99" s="12">
        <f t="shared" si="10"/>
        <v>534.85</v>
      </c>
      <c r="D99" s="12">
        <f>VLOOKUP(A99,'Ascores 2024 definitief'!$A$2:$D$346,4,FALSE)</f>
        <v>876.91</v>
      </c>
      <c r="E99" s="12">
        <f t="shared" si="11"/>
        <v>438.45499999999998</v>
      </c>
      <c r="F99" s="13">
        <f t="shared" si="12"/>
        <v>626175.77175000007</v>
      </c>
      <c r="G99" s="13">
        <f t="shared" si="9"/>
        <v>0</v>
      </c>
      <c r="H99" s="13">
        <f t="shared" si="13"/>
        <v>626175.77</v>
      </c>
      <c r="I99" s="28">
        <f>VLOOKUP(A99,'[1]Tabel goab.eu'!$A$5:$B$346,2,FALSE)</f>
        <v>561853.39</v>
      </c>
      <c r="J99" s="16">
        <f t="shared" si="17"/>
        <v>64322.380000000005</v>
      </c>
      <c r="K99" s="19">
        <f t="shared" si="14"/>
        <v>0.11448249871732553</v>
      </c>
      <c r="L99" s="1">
        <f>VLOOKUP(A99,'[1]Tabel goab.eu'!$A$5:$C$346,3,FALSE)</f>
        <v>586781.76</v>
      </c>
      <c r="M99" s="14">
        <f t="shared" si="15"/>
        <v>39394.010000000009</v>
      </c>
      <c r="N99" s="41">
        <f t="shared" si="16"/>
        <v>6.2912063812370134E-2</v>
      </c>
    </row>
    <row r="100" spans="1:15" x14ac:dyDescent="0.2">
      <c r="A100" s="54" t="s">
        <v>82</v>
      </c>
      <c r="B100" s="12">
        <f>VLOOKUP(A100,'Ascores 2024 definitief'!$A$2:$D$346,2,FALSE)</f>
        <v>946.32</v>
      </c>
      <c r="C100" s="12">
        <f t="shared" si="10"/>
        <v>473.16</v>
      </c>
      <c r="D100" s="12">
        <f>VLOOKUP(A100,'Ascores 2024 definitief'!$A$2:$D$346,4,FALSE)</f>
        <v>1047.4100000000001</v>
      </c>
      <c r="E100" s="12">
        <f t="shared" si="11"/>
        <v>523.70500000000004</v>
      </c>
      <c r="F100" s="13">
        <f t="shared" si="12"/>
        <v>641333.09775000007</v>
      </c>
      <c r="G100" s="13">
        <f t="shared" si="9"/>
        <v>0</v>
      </c>
      <c r="H100" s="13">
        <f t="shared" si="13"/>
        <v>641333.1</v>
      </c>
      <c r="I100" s="28">
        <f>VLOOKUP(A100,'[1]Tabel goab.eu'!$A$5:$B$346,2,FALSE)</f>
        <v>510375.91</v>
      </c>
      <c r="J100" s="16">
        <f t="shared" si="17"/>
        <v>130957.19</v>
      </c>
      <c r="K100" s="19">
        <f t="shared" si="14"/>
        <v>0.25658967720478815</v>
      </c>
      <c r="L100" s="1">
        <f>VLOOKUP(A100,'[1]Tabel goab.eu'!$A$5:$C$346,3,FALSE)</f>
        <v>595961.66</v>
      </c>
      <c r="M100" s="14">
        <f t="shared" si="15"/>
        <v>45371.439999999944</v>
      </c>
      <c r="N100" s="41">
        <f t="shared" si="16"/>
        <v>7.0745514304500962E-2</v>
      </c>
    </row>
    <row r="101" spans="1:15" x14ac:dyDescent="0.2">
      <c r="A101" s="54" t="s">
        <v>83</v>
      </c>
      <c r="B101" s="12">
        <f>VLOOKUP(A101,'Ascores 2024 definitief'!$A$2:$D$346,2,FALSE)</f>
        <v>5854.98</v>
      </c>
      <c r="C101" s="12">
        <f t="shared" si="10"/>
        <v>2927.49</v>
      </c>
      <c r="D101" s="12">
        <f>VLOOKUP(A101,'Ascores 2024 definitief'!$A$2:$D$346,4,FALSE)</f>
        <v>5610.68</v>
      </c>
      <c r="E101" s="12">
        <f t="shared" si="11"/>
        <v>2805.34</v>
      </c>
      <c r="F101" s="13">
        <f t="shared" si="12"/>
        <v>3688216.1805000002</v>
      </c>
      <c r="G101" s="13">
        <f t="shared" si="9"/>
        <v>0</v>
      </c>
      <c r="H101" s="13">
        <f t="shared" si="13"/>
        <v>3688216.18</v>
      </c>
      <c r="I101" s="28">
        <f>VLOOKUP(A101,'[1]Tabel goab.eu'!$A$5:$B$346,2,FALSE)</f>
        <v>3421828.39</v>
      </c>
      <c r="J101" s="16">
        <f t="shared" si="17"/>
        <v>266387.79000000004</v>
      </c>
      <c r="K101" s="19">
        <f t="shared" si="14"/>
        <v>7.7849546978596446E-2</v>
      </c>
      <c r="L101" s="1">
        <f>VLOOKUP(A101,'[1]Tabel goab.eu'!$A$5:$C$346,3,FALSE)</f>
        <v>3440397.11</v>
      </c>
      <c r="M101" s="14">
        <f t="shared" si="15"/>
        <v>247819.0700000003</v>
      </c>
      <c r="N101" s="41">
        <f t="shared" si="16"/>
        <v>6.7192121585454428E-2</v>
      </c>
    </row>
    <row r="102" spans="1:15" x14ac:dyDescent="0.2">
      <c r="A102" s="54" t="s">
        <v>84</v>
      </c>
      <c r="B102" s="12">
        <f>VLOOKUP(A102,'Ascores 2024 definitief'!$A$2:$D$346,2,FALSE)</f>
        <v>102.51</v>
      </c>
      <c r="C102" s="12">
        <f t="shared" si="10"/>
        <v>51.255000000000003</v>
      </c>
      <c r="D102" s="12">
        <f>VLOOKUP(A102,'Ascores 2024 definitief'!$A$2:$D$346,4,FALSE)</f>
        <v>125.5</v>
      </c>
      <c r="E102" s="12">
        <f t="shared" si="11"/>
        <v>62.75</v>
      </c>
      <c r="F102" s="13">
        <f t="shared" si="12"/>
        <v>73345.116750000001</v>
      </c>
      <c r="G102" s="13">
        <f t="shared" si="9"/>
        <v>0</v>
      </c>
      <c r="H102" s="13">
        <f t="shared" si="13"/>
        <v>73345.119999999995</v>
      </c>
      <c r="I102" s="28">
        <f>VLOOKUP(A102,'[1]Tabel goab.eu'!$A$5:$B$346,2,FALSE)</f>
        <v>64000</v>
      </c>
      <c r="J102" s="16">
        <f t="shared" si="17"/>
        <v>9345.1199999999953</v>
      </c>
      <c r="K102" s="19">
        <f t="shared" si="14"/>
        <v>0.14601749999999994</v>
      </c>
      <c r="L102" s="1">
        <f>VLOOKUP(A102,'[1]Tabel goab.eu'!$A$5:$C$346,3,FALSE)</f>
        <v>68427.66</v>
      </c>
      <c r="M102" s="14">
        <f t="shared" si="15"/>
        <v>4917.4599999999919</v>
      </c>
      <c r="N102" s="41">
        <f t="shared" si="16"/>
        <v>6.7045496687441405E-2</v>
      </c>
    </row>
    <row r="103" spans="1:15" x14ac:dyDescent="0.2">
      <c r="A103" s="54" t="s">
        <v>363</v>
      </c>
      <c r="B103" s="12">
        <f>VLOOKUP(A103,'Ascores 2024 definitief'!$A$2:$D$346,2,FALSE)</f>
        <v>3263.12</v>
      </c>
      <c r="C103" s="12">
        <f t="shared" si="10"/>
        <v>1631.56</v>
      </c>
      <c r="D103" s="12">
        <f>VLOOKUP(A103,'Ascores 2024 definitief'!$A$2:$D$346,4,FALSE)</f>
        <v>3433.75</v>
      </c>
      <c r="E103" s="12">
        <f t="shared" si="11"/>
        <v>1716.875</v>
      </c>
      <c r="F103" s="13">
        <f t="shared" si="12"/>
        <v>2154215.6572500002</v>
      </c>
      <c r="G103" s="13">
        <f t="shared" si="9"/>
        <v>0</v>
      </c>
      <c r="H103" s="13">
        <f t="shared" si="13"/>
        <v>2154215.66</v>
      </c>
      <c r="I103" s="28">
        <f>VLOOKUP(A103,'[1]Tabel goab.eu'!$A$5:$B$346,2,FALSE)</f>
        <v>1884604.84</v>
      </c>
      <c r="J103" s="16">
        <f t="shared" si="17"/>
        <v>269610.82000000007</v>
      </c>
      <c r="K103" s="19">
        <f t="shared" si="14"/>
        <v>0.14305960288205566</v>
      </c>
      <c r="L103" s="1">
        <f>VLOOKUP(A103,'[1]Tabel goab.eu'!$A$5:$C$346,3,FALSE)</f>
        <v>2011353.73</v>
      </c>
      <c r="M103" s="14">
        <f t="shared" si="15"/>
        <v>142861.93000000017</v>
      </c>
      <c r="N103" s="41">
        <f t="shared" si="16"/>
        <v>6.6317376042099779E-2</v>
      </c>
    </row>
    <row r="104" spans="1:15" x14ac:dyDescent="0.2">
      <c r="A104" s="54" t="s">
        <v>85</v>
      </c>
      <c r="B104" s="12">
        <f>VLOOKUP(A104,'Ascores 2024 definitief'!$A$2:$D$346,2,FALSE)</f>
        <v>167.46</v>
      </c>
      <c r="C104" s="12">
        <f t="shared" si="10"/>
        <v>83.73</v>
      </c>
      <c r="D104" s="12">
        <f>VLOOKUP(A104,'Ascores 2024 definitief'!$A$2:$D$346,4,FALSE)</f>
        <v>199.59</v>
      </c>
      <c r="E104" s="12">
        <f t="shared" si="11"/>
        <v>99.795000000000002</v>
      </c>
      <c r="F104" s="13">
        <f t="shared" si="12"/>
        <v>118070.80875000001</v>
      </c>
      <c r="G104" s="13">
        <f t="shared" si="9"/>
        <v>0</v>
      </c>
      <c r="H104" s="13">
        <f t="shared" si="13"/>
        <v>118070.81</v>
      </c>
      <c r="I104" s="28">
        <f>VLOOKUP(A104,'[1]Tabel goab.eu'!$A$5:$B$346,2,FALSE)</f>
        <v>84038.23</v>
      </c>
      <c r="J104" s="16">
        <f t="shared" si="17"/>
        <v>34032.58</v>
      </c>
      <c r="K104" s="19">
        <f t="shared" si="14"/>
        <v>0.40496545441283094</v>
      </c>
      <c r="L104" s="1">
        <f>VLOOKUP(A104,'[1]Tabel goab.eu'!$A$5:$C$346,3,FALSE)</f>
        <v>110158.87</v>
      </c>
      <c r="M104" s="14">
        <f t="shared" si="15"/>
        <v>7911.9400000000023</v>
      </c>
      <c r="N104" s="41">
        <f t="shared" si="16"/>
        <v>6.7010127227889793E-2</v>
      </c>
    </row>
    <row r="105" spans="1:15" x14ac:dyDescent="0.2">
      <c r="A105" s="54" t="s">
        <v>86</v>
      </c>
      <c r="B105" s="12">
        <f>VLOOKUP(A105,'Ascores 2024 definitief'!$A$2:$D$346,2,FALSE)</f>
        <v>63.93</v>
      </c>
      <c r="C105" s="12">
        <f t="shared" si="10"/>
        <v>31.965</v>
      </c>
      <c r="D105" s="12">
        <f>VLOOKUP(A105,'Ascores 2024 definitief'!$A$2:$D$346,4,FALSE)</f>
        <v>100.83</v>
      </c>
      <c r="E105" s="12">
        <f t="shared" si="11"/>
        <v>50.414999999999999</v>
      </c>
      <c r="F105" s="13">
        <f t="shared" si="12"/>
        <v>52999.173000000003</v>
      </c>
      <c r="G105" s="13">
        <f t="shared" si="9"/>
        <v>11000.826999999997</v>
      </c>
      <c r="H105" s="13">
        <f t="shared" si="13"/>
        <v>64000</v>
      </c>
      <c r="I105" s="28">
        <f>VLOOKUP(A105,'[1]Tabel goab.eu'!$A$5:$B$346,2,FALSE)</f>
        <v>64000</v>
      </c>
      <c r="J105" s="16">
        <f t="shared" si="17"/>
        <v>0</v>
      </c>
      <c r="K105" s="19">
        <f t="shared" si="14"/>
        <v>0</v>
      </c>
      <c r="L105" s="1">
        <f>VLOOKUP(A105,'[1]Tabel goab.eu'!$A$5:$C$346,3,FALSE)</f>
        <v>64000</v>
      </c>
      <c r="M105" s="14">
        <f t="shared" si="15"/>
        <v>0</v>
      </c>
      <c r="N105" s="41">
        <f t="shared" si="16"/>
        <v>0</v>
      </c>
      <c r="O105" s="27"/>
    </row>
    <row r="106" spans="1:15" s="27" customFormat="1" x14ac:dyDescent="0.2">
      <c r="A106" s="54" t="s">
        <v>87</v>
      </c>
      <c r="B106" s="12">
        <f>VLOOKUP(A106,'Ascores 2024 definitief'!$A$2:$D$346,2,FALSE)</f>
        <v>14640.97</v>
      </c>
      <c r="C106" s="12">
        <f t="shared" si="10"/>
        <v>7320.4849999999997</v>
      </c>
      <c r="D106" s="12">
        <f>VLOOKUP(A106,'Ascores 2024 definitief'!$A$2:$D$346,4,FALSE)</f>
        <v>15622.45</v>
      </c>
      <c r="E106" s="12">
        <f t="shared" si="11"/>
        <v>7811.2250000000004</v>
      </c>
      <c r="F106" s="13">
        <f t="shared" si="12"/>
        <v>9734985.6284999996</v>
      </c>
      <c r="G106" s="13">
        <f t="shared" si="9"/>
        <v>0</v>
      </c>
      <c r="H106" s="13">
        <f t="shared" si="13"/>
        <v>9734985.6300000008</v>
      </c>
      <c r="I106" s="28">
        <f>VLOOKUP(A106,'[1]Tabel goab.eu'!$A$5:$B$346,2,FALSE)</f>
        <v>8778125.6799999997</v>
      </c>
      <c r="J106" s="16">
        <f t="shared" si="17"/>
        <v>956859.95000000112</v>
      </c>
      <c r="K106" s="19">
        <f t="shared" si="14"/>
        <v>0.10900504103969506</v>
      </c>
      <c r="L106" s="1">
        <f>VLOOKUP(A106,'[1]Tabel goab.eu'!$A$5:$C$346,3,FALSE)</f>
        <v>9083770.6199999992</v>
      </c>
      <c r="M106" s="14">
        <f t="shared" si="15"/>
        <v>651215.01000000164</v>
      </c>
      <c r="N106" s="41">
        <f t="shared" si="16"/>
        <v>6.6894295970316861E-2</v>
      </c>
      <c r="O106" s="1"/>
    </row>
    <row r="107" spans="1:15" x14ac:dyDescent="0.2">
      <c r="A107" s="54" t="s">
        <v>88</v>
      </c>
      <c r="B107" s="12">
        <f>VLOOKUP(A107,'Ascores 2024 definitief'!$A$2:$D$346,2,FALSE)</f>
        <v>873.52</v>
      </c>
      <c r="C107" s="12">
        <f t="shared" si="10"/>
        <v>436.76</v>
      </c>
      <c r="D107" s="12">
        <f>VLOOKUP(A107,'Ascores 2024 definitief'!$A$2:$D$346,4,FALSE)</f>
        <v>821.92</v>
      </c>
      <c r="E107" s="12">
        <f t="shared" si="11"/>
        <v>410.96</v>
      </c>
      <c r="F107" s="13">
        <f t="shared" si="12"/>
        <v>545380.66200000001</v>
      </c>
      <c r="G107" s="13">
        <f t="shared" si="9"/>
        <v>0</v>
      </c>
      <c r="H107" s="13">
        <f t="shared" si="13"/>
        <v>545380.66</v>
      </c>
      <c r="I107" s="28">
        <f>VLOOKUP(A107,'[1]Tabel goab.eu'!$A$5:$B$346,2,FALSE)</f>
        <v>479962.42</v>
      </c>
      <c r="J107" s="16">
        <f t="shared" si="17"/>
        <v>65418.240000000049</v>
      </c>
      <c r="K107" s="19">
        <f t="shared" si="14"/>
        <v>0.13629867105012108</v>
      </c>
      <c r="L107" s="1">
        <f>VLOOKUP(A107,'[1]Tabel goab.eu'!$A$5:$C$346,3,FALSE)</f>
        <v>515866.31</v>
      </c>
      <c r="M107" s="14">
        <f t="shared" si="15"/>
        <v>29514.350000000035</v>
      </c>
      <c r="N107" s="41">
        <f t="shared" si="16"/>
        <v>5.4116972171327146E-2</v>
      </c>
    </row>
    <row r="108" spans="1:15" x14ac:dyDescent="0.2">
      <c r="A108" s="54" t="s">
        <v>89</v>
      </c>
      <c r="B108" s="12">
        <f>VLOOKUP(A108,'Ascores 2024 definitief'!$A$2:$D$346,2,FALSE)</f>
        <v>6818.87</v>
      </c>
      <c r="C108" s="12">
        <f t="shared" si="10"/>
        <v>3409.4349999999999</v>
      </c>
      <c r="D108" s="12">
        <f>VLOOKUP(A108,'Ascores 2024 definitief'!$A$2:$D$346,4,FALSE)</f>
        <v>6893.48</v>
      </c>
      <c r="E108" s="12">
        <f t="shared" si="11"/>
        <v>3446.74</v>
      </c>
      <c r="F108" s="13">
        <f t="shared" si="12"/>
        <v>4410920.1862499993</v>
      </c>
      <c r="G108" s="13">
        <f t="shared" si="9"/>
        <v>0</v>
      </c>
      <c r="H108" s="13">
        <f t="shared" si="13"/>
        <v>4410920.1900000004</v>
      </c>
      <c r="I108" s="28">
        <f>VLOOKUP(A108,'[1]Tabel goab.eu'!$A$5:$B$346,2,FALSE)</f>
        <v>3859633.01</v>
      </c>
      <c r="J108" s="16">
        <f t="shared" si="17"/>
        <v>551287.18000000063</v>
      </c>
      <c r="K108" s="19">
        <f t="shared" si="14"/>
        <v>0.14283409292325455</v>
      </c>
      <c r="L108" s="1">
        <f>VLOOKUP(A108,'[1]Tabel goab.eu'!$A$5:$C$346,3,FALSE)</f>
        <v>4117279.39</v>
      </c>
      <c r="M108" s="14">
        <f t="shared" si="15"/>
        <v>293640.80000000028</v>
      </c>
      <c r="N108" s="41">
        <f t="shared" si="16"/>
        <v>6.6571324655955805E-2</v>
      </c>
    </row>
    <row r="109" spans="1:15" x14ac:dyDescent="0.2">
      <c r="A109" s="54" t="s">
        <v>90</v>
      </c>
      <c r="B109" s="12">
        <f>VLOOKUP(A109,'Ascores 2024 definitief'!$A$2:$D$346,2,FALSE)</f>
        <v>941.91</v>
      </c>
      <c r="C109" s="12">
        <f t="shared" si="10"/>
        <v>470.95499999999998</v>
      </c>
      <c r="D109" s="12">
        <f>VLOOKUP(A109,'Ascores 2024 definitief'!$A$2:$D$346,4,FALSE)</f>
        <v>1038.3599999999999</v>
      </c>
      <c r="E109" s="12">
        <f t="shared" si="11"/>
        <v>519.17999999999995</v>
      </c>
      <c r="F109" s="13">
        <f t="shared" si="12"/>
        <v>637003.35225</v>
      </c>
      <c r="G109" s="13">
        <f t="shared" si="9"/>
        <v>0</v>
      </c>
      <c r="H109" s="13">
        <f t="shared" si="13"/>
        <v>637003.35</v>
      </c>
      <c r="I109" s="28">
        <f>VLOOKUP(A109,'[1]Tabel goab.eu'!$A$5:$B$346,2,FALSE)</f>
        <v>523536.8</v>
      </c>
      <c r="J109" s="16">
        <f t="shared" si="17"/>
        <v>113466.54999999999</v>
      </c>
      <c r="K109" s="19">
        <f t="shared" si="14"/>
        <v>0.21673080096757286</v>
      </c>
      <c r="L109" s="1">
        <f>VLOOKUP(A109,'[1]Tabel goab.eu'!$A$5:$C$346,3,FALSE)</f>
        <v>594281.13</v>
      </c>
      <c r="M109" s="14">
        <f t="shared" si="15"/>
        <v>42722.219999999972</v>
      </c>
      <c r="N109" s="41">
        <f t="shared" si="16"/>
        <v>6.706749658380913E-2</v>
      </c>
    </row>
    <row r="110" spans="1:15" x14ac:dyDescent="0.2">
      <c r="A110" s="54" t="s">
        <v>91</v>
      </c>
      <c r="B110" s="12">
        <f>VLOOKUP(A110,'Ascores 2024 definitief'!$A$2:$D$346,2,FALSE)</f>
        <v>12753.93</v>
      </c>
      <c r="C110" s="12">
        <f t="shared" si="10"/>
        <v>6376.9650000000001</v>
      </c>
      <c r="D110" s="12">
        <f>VLOOKUP(A110,'Ascores 2024 definitief'!$A$2:$D$346,4,FALSE)</f>
        <v>12159.49</v>
      </c>
      <c r="E110" s="12">
        <f t="shared" si="11"/>
        <v>6079.7449999999999</v>
      </c>
      <c r="F110" s="13">
        <f t="shared" si="12"/>
        <v>8014024.3784999996</v>
      </c>
      <c r="G110" s="13">
        <f t="shared" si="9"/>
        <v>0</v>
      </c>
      <c r="H110" s="13">
        <f t="shared" si="13"/>
        <v>8014024.3799999999</v>
      </c>
      <c r="I110" s="28">
        <f>VLOOKUP(A110,'[1]Tabel goab.eu'!$A$5:$B$346,2,FALSE)</f>
        <v>7857922.0999999996</v>
      </c>
      <c r="J110" s="16">
        <f t="shared" si="17"/>
        <v>156102.28000000026</v>
      </c>
      <c r="K110" s="19">
        <f t="shared" si="14"/>
        <v>1.98655927118443E-2</v>
      </c>
      <c r="L110" s="1">
        <f>VLOOKUP(A110,'[1]Tabel goab.eu'!$A$5:$C$346,3,FALSE)</f>
        <v>7476788.9000000004</v>
      </c>
      <c r="M110" s="14">
        <f t="shared" si="15"/>
        <v>537235.47999999952</v>
      </c>
      <c r="N110" s="41">
        <f t="shared" si="16"/>
        <v>6.7036916101819929E-2</v>
      </c>
    </row>
    <row r="111" spans="1:15" x14ac:dyDescent="0.2">
      <c r="A111" s="54" t="s">
        <v>92</v>
      </c>
      <c r="B111" s="12">
        <f>VLOOKUP(A111,'Ascores 2024 definitief'!$A$2:$D$346,2,FALSE)</f>
        <v>1377.58</v>
      </c>
      <c r="C111" s="12">
        <f t="shared" si="10"/>
        <v>688.79</v>
      </c>
      <c r="D111" s="12">
        <f>VLOOKUP(A111,'Ascores 2024 definitief'!$A$2:$D$346,4,FALSE)</f>
        <v>1359.03</v>
      </c>
      <c r="E111" s="12">
        <f t="shared" si="11"/>
        <v>679.51499999999999</v>
      </c>
      <c r="F111" s="13">
        <f t="shared" si="12"/>
        <v>880299.02174999996</v>
      </c>
      <c r="G111" s="13">
        <f t="shared" si="9"/>
        <v>0</v>
      </c>
      <c r="H111" s="13">
        <f t="shared" si="13"/>
        <v>880299.02</v>
      </c>
      <c r="I111" s="28">
        <f>VLOOKUP(A111,'[1]Tabel goab.eu'!$A$5:$B$346,2,FALSE)</f>
        <v>735828.84</v>
      </c>
      <c r="J111" s="16">
        <f t="shared" si="17"/>
        <v>144470.18000000005</v>
      </c>
      <c r="K111" s="19">
        <f t="shared" si="14"/>
        <v>0.19633666437972186</v>
      </c>
      <c r="L111" s="1">
        <f>VLOOKUP(A111,'[1]Tabel goab.eu'!$A$5:$C$346,3,FALSE)</f>
        <v>821266.99</v>
      </c>
      <c r="M111" s="14">
        <f t="shared" si="15"/>
        <v>59032.030000000028</v>
      </c>
      <c r="N111" s="41">
        <f t="shared" si="16"/>
        <v>6.7059065906946061E-2</v>
      </c>
    </row>
    <row r="112" spans="1:15" x14ac:dyDescent="0.2">
      <c r="A112" s="54" t="s">
        <v>93</v>
      </c>
      <c r="B112" s="12">
        <f>VLOOKUP(A112,'Ascores 2024 definitief'!$A$2:$D$346,2,FALSE)</f>
        <v>653.21</v>
      </c>
      <c r="C112" s="12">
        <f t="shared" si="10"/>
        <v>326.60500000000002</v>
      </c>
      <c r="D112" s="12">
        <f>VLOOKUP(A112,'Ascores 2024 definitief'!$A$2:$D$346,4,FALSE)</f>
        <v>676.35</v>
      </c>
      <c r="E112" s="12">
        <f t="shared" si="11"/>
        <v>338.17500000000001</v>
      </c>
      <c r="F112" s="13">
        <f t="shared" si="12"/>
        <v>427686.21299999999</v>
      </c>
      <c r="G112" s="13">
        <f t="shared" si="9"/>
        <v>0</v>
      </c>
      <c r="H112" s="13">
        <f t="shared" si="13"/>
        <v>427686.21</v>
      </c>
      <c r="I112" s="28">
        <f>VLOOKUP(A112,'[1]Tabel goab.eu'!$A$5:$B$346,2,FALSE)</f>
        <v>324524.94</v>
      </c>
      <c r="J112" s="16">
        <f t="shared" si="17"/>
        <v>103161.27000000002</v>
      </c>
      <c r="K112" s="19">
        <f t="shared" si="14"/>
        <v>0.31788395061408847</v>
      </c>
      <c r="L112" s="1">
        <f>VLOOKUP(A112,'[1]Tabel goab.eu'!$A$5:$C$346,3,FALSE)</f>
        <v>399009.31</v>
      </c>
      <c r="M112" s="14">
        <f t="shared" si="15"/>
        <v>28676.900000000023</v>
      </c>
      <c r="N112" s="41">
        <f t="shared" si="16"/>
        <v>6.7051261718258398E-2</v>
      </c>
    </row>
    <row r="113" spans="1:14" x14ac:dyDescent="0.2">
      <c r="A113" s="54" t="s">
        <v>94</v>
      </c>
      <c r="B113" s="12">
        <f>VLOOKUP(A113,'Ascores 2024 definitief'!$A$2:$D$346,2,FALSE)</f>
        <v>1936.53</v>
      </c>
      <c r="C113" s="12">
        <f t="shared" si="10"/>
        <v>968.26499999999999</v>
      </c>
      <c r="D113" s="12">
        <f>VLOOKUP(A113,'Ascores 2024 definitief'!$A$2:$D$346,4,FALSE)</f>
        <v>1673.72</v>
      </c>
      <c r="E113" s="12">
        <f t="shared" si="11"/>
        <v>836.86</v>
      </c>
      <c r="F113" s="13">
        <f t="shared" si="12"/>
        <v>1161327.16875</v>
      </c>
      <c r="G113" s="13">
        <f t="shared" si="9"/>
        <v>0</v>
      </c>
      <c r="H113" s="13">
        <f t="shared" si="13"/>
        <v>1161327.17</v>
      </c>
      <c r="I113" s="28">
        <f>VLOOKUP(A113,'[1]Tabel goab.eu'!$A$5:$B$346,2,FALSE)</f>
        <v>1072423.1499999999</v>
      </c>
      <c r="J113" s="16">
        <f t="shared" si="17"/>
        <v>88904.020000000019</v>
      </c>
      <c r="K113" s="19">
        <f t="shared" si="14"/>
        <v>8.2900131352069403E-2</v>
      </c>
      <c r="L113" s="1">
        <f>VLOOKUP(A113,'[1]Tabel goab.eu'!$A$5:$C$346,3,FALSE)</f>
        <v>1082319.6299999999</v>
      </c>
      <c r="M113" s="14">
        <f t="shared" si="15"/>
        <v>79007.540000000037</v>
      </c>
      <c r="N113" s="41">
        <f t="shared" si="16"/>
        <v>6.8032111915542315E-2</v>
      </c>
    </row>
    <row r="114" spans="1:14" x14ac:dyDescent="0.2">
      <c r="A114" s="54" t="s">
        <v>95</v>
      </c>
      <c r="B114" s="12">
        <f>VLOOKUP(A114,'Ascores 2024 definitief'!$A$2:$D$346,2,FALSE)</f>
        <v>778.95</v>
      </c>
      <c r="C114" s="12">
        <f t="shared" si="10"/>
        <v>389.47500000000002</v>
      </c>
      <c r="D114" s="12">
        <f>VLOOKUP(A114,'Ascores 2024 definitief'!$A$2:$D$346,4,FALSE)</f>
        <v>925.66</v>
      </c>
      <c r="E114" s="12">
        <f t="shared" si="11"/>
        <v>462.83</v>
      </c>
      <c r="F114" s="13">
        <f t="shared" si="12"/>
        <v>548330.4217500001</v>
      </c>
      <c r="G114" s="13">
        <f t="shared" si="9"/>
        <v>0</v>
      </c>
      <c r="H114" s="13">
        <f t="shared" si="13"/>
        <v>548330.42000000004</v>
      </c>
      <c r="I114" s="28">
        <f>VLOOKUP(A114,'[1]Tabel goab.eu'!$A$5:$B$346,2,FALSE)</f>
        <v>430715.7</v>
      </c>
      <c r="J114" s="16">
        <f t="shared" si="17"/>
        <v>117614.72000000003</v>
      </c>
      <c r="K114" s="19">
        <f t="shared" si="14"/>
        <v>0.27306810501683598</v>
      </c>
      <c r="L114" s="1">
        <f>VLOOKUP(A114,'[1]Tabel goab.eu'!$A$5:$C$346,3,FALSE)</f>
        <v>511556.94</v>
      </c>
      <c r="M114" s="14">
        <f t="shared" si="15"/>
        <v>36773.48000000004</v>
      </c>
      <c r="N114" s="41">
        <f t="shared" si="16"/>
        <v>6.7064453582568032E-2</v>
      </c>
    </row>
    <row r="115" spans="1:14" x14ac:dyDescent="0.2">
      <c r="A115" s="54" t="s">
        <v>96</v>
      </c>
      <c r="B115" s="12">
        <f>VLOOKUP(A115,'Ascores 2024 definitief'!$A$2:$D$346,2,FALSE)</f>
        <v>1677.48</v>
      </c>
      <c r="C115" s="12">
        <f t="shared" si="10"/>
        <v>838.74</v>
      </c>
      <c r="D115" s="12">
        <f>VLOOKUP(A115,'Ascores 2024 definitief'!$A$2:$D$346,4,FALSE)</f>
        <v>1705.23</v>
      </c>
      <c r="E115" s="12">
        <f t="shared" si="11"/>
        <v>852.61500000000001</v>
      </c>
      <c r="F115" s="13">
        <f t="shared" si="12"/>
        <v>1088133.2392500001</v>
      </c>
      <c r="G115" s="13">
        <f t="shared" si="9"/>
        <v>0</v>
      </c>
      <c r="H115" s="13">
        <f t="shared" si="13"/>
        <v>1088133.24</v>
      </c>
      <c r="I115" s="28">
        <f>VLOOKUP(A115,'[1]Tabel goab.eu'!$A$5:$B$346,2,FALSE)</f>
        <v>973151.33</v>
      </c>
      <c r="J115" s="16">
        <f t="shared" si="17"/>
        <v>114981.91000000003</v>
      </c>
      <c r="K115" s="19">
        <f t="shared" si="14"/>
        <v>0.11815419293523448</v>
      </c>
      <c r="L115" s="1">
        <f>VLOOKUP(A115,'[1]Tabel goab.eu'!$A$5:$C$346,3,FALSE)</f>
        <v>1015851.58</v>
      </c>
      <c r="M115" s="14">
        <f t="shared" si="15"/>
        <v>72281.660000000033</v>
      </c>
      <c r="N115" s="41">
        <f t="shared" si="16"/>
        <v>6.6427214373122198E-2</v>
      </c>
    </row>
    <row r="116" spans="1:14" x14ac:dyDescent="0.2">
      <c r="A116" s="54" t="s">
        <v>97</v>
      </c>
      <c r="B116" s="12">
        <f>VLOOKUP(A116,'Ascores 2024 definitief'!$A$2:$D$346,2,FALSE)</f>
        <v>877.03</v>
      </c>
      <c r="C116" s="12">
        <f t="shared" si="10"/>
        <v>438.51499999999999</v>
      </c>
      <c r="D116" s="12">
        <f>VLOOKUP(A116,'Ascores 2024 definitief'!$A$2:$D$346,4,FALSE)</f>
        <v>961.95</v>
      </c>
      <c r="E116" s="12">
        <f t="shared" si="11"/>
        <v>480.97500000000002</v>
      </c>
      <c r="F116" s="13">
        <f t="shared" si="12"/>
        <v>591553.89150000003</v>
      </c>
      <c r="G116" s="13">
        <f t="shared" si="9"/>
        <v>0</v>
      </c>
      <c r="H116" s="13">
        <f t="shared" si="13"/>
        <v>591553.89</v>
      </c>
      <c r="I116" s="28">
        <f>VLOOKUP(A116,'[1]Tabel goab.eu'!$A$5:$B$346,2,FALSE)</f>
        <v>461865.82</v>
      </c>
      <c r="J116" s="16">
        <f t="shared" si="17"/>
        <v>129688.07</v>
      </c>
      <c r="K116" s="19">
        <f t="shared" si="14"/>
        <v>0.28079165936115386</v>
      </c>
      <c r="L116" s="1">
        <f>VLOOKUP(A116,'[1]Tabel goab.eu'!$A$5:$C$346,3,FALSE)</f>
        <v>550569.29</v>
      </c>
      <c r="M116" s="14">
        <f t="shared" si="15"/>
        <v>40984.599999999977</v>
      </c>
      <c r="N116" s="41">
        <f t="shared" si="16"/>
        <v>6.9282952395089442E-2</v>
      </c>
    </row>
    <row r="117" spans="1:14" x14ac:dyDescent="0.2">
      <c r="A117" s="54" t="s">
        <v>98</v>
      </c>
      <c r="B117" s="12">
        <f>VLOOKUP(A117,'Ascores 2024 definitief'!$A$2:$D$346,2,FALSE)</f>
        <v>233.63</v>
      </c>
      <c r="C117" s="12">
        <f t="shared" si="10"/>
        <v>116.815</v>
      </c>
      <c r="D117" s="12">
        <f>VLOOKUP(A117,'Ascores 2024 definitief'!$A$2:$D$346,4,FALSE)</f>
        <v>378.11</v>
      </c>
      <c r="E117" s="12">
        <f t="shared" si="11"/>
        <v>189.05500000000001</v>
      </c>
      <c r="F117" s="13">
        <f t="shared" si="12"/>
        <v>196781.4645</v>
      </c>
      <c r="G117" s="13">
        <f t="shared" si="9"/>
        <v>0</v>
      </c>
      <c r="H117" s="13">
        <f t="shared" si="13"/>
        <v>196781.46</v>
      </c>
      <c r="I117" s="28">
        <f>VLOOKUP(A117,'[1]Tabel goab.eu'!$A$5:$B$346,2,FALSE)</f>
        <v>135933.23000000001</v>
      </c>
      <c r="J117" s="16">
        <f t="shared" si="17"/>
        <v>60848.229999999981</v>
      </c>
      <c r="K117" s="19">
        <f t="shared" si="14"/>
        <v>0.4476332240468352</v>
      </c>
      <c r="L117" s="1">
        <f>VLOOKUP(A117,'[1]Tabel goab.eu'!$A$5:$C$346,3,FALSE)</f>
        <v>183589.12</v>
      </c>
      <c r="M117" s="14">
        <f t="shared" si="15"/>
        <v>13192.339999999997</v>
      </c>
      <c r="N117" s="41">
        <f t="shared" si="16"/>
        <v>6.7040563679118939E-2</v>
      </c>
    </row>
    <row r="118" spans="1:14" x14ac:dyDescent="0.2">
      <c r="A118" s="54" t="s">
        <v>99</v>
      </c>
      <c r="B118" s="12">
        <f>VLOOKUP(A118,'Ascores 2024 definitief'!$A$2:$D$346,2,FALSE)</f>
        <v>1850.57</v>
      </c>
      <c r="C118" s="12">
        <f t="shared" si="10"/>
        <v>925.28499999999997</v>
      </c>
      <c r="D118" s="12">
        <f>VLOOKUP(A118,'Ascores 2024 definitief'!$A$2:$D$346,4,FALSE)</f>
        <v>1822.47</v>
      </c>
      <c r="E118" s="12">
        <f t="shared" si="11"/>
        <v>911.23500000000001</v>
      </c>
      <c r="F118" s="13">
        <f t="shared" si="12"/>
        <v>1181525.142</v>
      </c>
      <c r="G118" s="13">
        <f t="shared" si="9"/>
        <v>0</v>
      </c>
      <c r="H118" s="13">
        <f t="shared" si="13"/>
        <v>1181525.1399999999</v>
      </c>
      <c r="I118" s="28">
        <f>VLOOKUP(A118,'[1]Tabel goab.eu'!$A$5:$B$346,2,FALSE)</f>
        <v>1155256.53</v>
      </c>
      <c r="J118" s="16">
        <f t="shared" si="17"/>
        <v>26268.60999999987</v>
      </c>
      <c r="K118" s="19">
        <f t="shared" si="14"/>
        <v>2.2738335008588843E-2</v>
      </c>
      <c r="L118" s="1">
        <f>VLOOKUP(A118,'[1]Tabel goab.eu'!$A$5:$C$346,3,FALSE)</f>
        <v>1100676.44</v>
      </c>
      <c r="M118" s="14">
        <f t="shared" si="15"/>
        <v>80848.699999999953</v>
      </c>
      <c r="N118" s="41">
        <f t="shared" si="16"/>
        <v>6.842740561576198E-2</v>
      </c>
    </row>
    <row r="119" spans="1:14" x14ac:dyDescent="0.2">
      <c r="A119" s="54" t="s">
        <v>100</v>
      </c>
      <c r="B119" s="12">
        <f>VLOOKUP(A119,'Ascores 2024 definitief'!$A$2:$D$346,2,FALSE)</f>
        <v>1090.72</v>
      </c>
      <c r="C119" s="12">
        <f t="shared" si="10"/>
        <v>545.36</v>
      </c>
      <c r="D119" s="12">
        <f>VLOOKUP(A119,'Ascores 2024 definitief'!$A$2:$D$346,4,FALSE)</f>
        <v>1116.8</v>
      </c>
      <c r="E119" s="12">
        <f t="shared" si="11"/>
        <v>558.4</v>
      </c>
      <c r="F119" s="13">
        <f t="shared" si="12"/>
        <v>710103.99600000004</v>
      </c>
      <c r="G119" s="13">
        <f t="shared" si="9"/>
        <v>0</v>
      </c>
      <c r="H119" s="13">
        <f t="shared" si="13"/>
        <v>710104</v>
      </c>
      <c r="I119" s="28">
        <f>VLOOKUP(A119,'[1]Tabel goab.eu'!$A$5:$B$346,2,FALSE)</f>
        <v>653911.03</v>
      </c>
      <c r="J119" s="16">
        <f t="shared" si="17"/>
        <v>56192.969999999972</v>
      </c>
      <c r="K119" s="19">
        <f t="shared" si="14"/>
        <v>8.5933662871537697E-2</v>
      </c>
      <c r="L119" s="1">
        <f>VLOOKUP(A119,'[1]Tabel goab.eu'!$A$5:$C$346,3,FALSE)</f>
        <v>662489.72</v>
      </c>
      <c r="M119" s="14">
        <f t="shared" si="15"/>
        <v>47614.280000000028</v>
      </c>
      <c r="N119" s="41">
        <f t="shared" si="16"/>
        <v>6.7052544416029244E-2</v>
      </c>
    </row>
    <row r="120" spans="1:14" x14ac:dyDescent="0.2">
      <c r="A120" s="54" t="s">
        <v>101</v>
      </c>
      <c r="B120" s="12">
        <f>VLOOKUP(A120,'Ascores 2024 definitief'!$A$2:$D$346,2,FALSE)</f>
        <v>1582.66</v>
      </c>
      <c r="C120" s="12">
        <f t="shared" si="10"/>
        <v>791.33</v>
      </c>
      <c r="D120" s="12">
        <f>VLOOKUP(A120,'Ascores 2024 definitief'!$A$2:$D$346,4,FALSE)</f>
        <v>1551.48</v>
      </c>
      <c r="E120" s="12">
        <f t="shared" si="11"/>
        <v>775.74</v>
      </c>
      <c r="F120" s="13">
        <f t="shared" si="12"/>
        <v>1008174.4845000001</v>
      </c>
      <c r="G120" s="13">
        <f t="shared" si="9"/>
        <v>0</v>
      </c>
      <c r="H120" s="13">
        <f t="shared" si="13"/>
        <v>1008174.48</v>
      </c>
      <c r="I120" s="28">
        <f>VLOOKUP(A120,'[1]Tabel goab.eu'!$A$5:$B$346,2,FALSE)</f>
        <v>920922.31</v>
      </c>
      <c r="J120" s="16">
        <f t="shared" si="17"/>
        <v>87252.169999999925</v>
      </c>
      <c r="K120" s="19">
        <f t="shared" si="14"/>
        <v>9.4744332993735289E-2</v>
      </c>
      <c r="L120" s="1">
        <f>VLOOKUP(A120,'[1]Tabel goab.eu'!$A$5:$C$346,3,FALSE)</f>
        <v>940563.75</v>
      </c>
      <c r="M120" s="14">
        <f t="shared" si="15"/>
        <v>67610.729999999981</v>
      </c>
      <c r="N120" s="41">
        <f t="shared" si="16"/>
        <v>6.7062528700389229E-2</v>
      </c>
    </row>
    <row r="121" spans="1:14" x14ac:dyDescent="0.2">
      <c r="A121" s="54" t="s">
        <v>102</v>
      </c>
      <c r="B121" s="12">
        <f>VLOOKUP(A121,'Ascores 2024 definitief'!$A$2:$D$346,2,FALSE)</f>
        <v>439.02</v>
      </c>
      <c r="C121" s="12">
        <f t="shared" si="10"/>
        <v>219.51</v>
      </c>
      <c r="D121" s="12">
        <f>VLOOKUP(A121,'Ascores 2024 definitief'!$A$2:$D$346,4,FALSE)</f>
        <v>405.24</v>
      </c>
      <c r="E121" s="12">
        <f t="shared" si="11"/>
        <v>202.62</v>
      </c>
      <c r="F121" s="13">
        <f t="shared" si="12"/>
        <v>271577.33549999999</v>
      </c>
      <c r="G121" s="13">
        <f t="shared" si="9"/>
        <v>0</v>
      </c>
      <c r="H121" s="13">
        <f t="shared" si="13"/>
        <v>271577.34000000003</v>
      </c>
      <c r="I121" s="28">
        <f>VLOOKUP(A121,'[1]Tabel goab.eu'!$A$5:$B$346,2,FALSE)</f>
        <v>194165.62</v>
      </c>
      <c r="J121" s="16">
        <f t="shared" si="17"/>
        <v>77411.72000000003</v>
      </c>
      <c r="K121" s="19">
        <f t="shared" si="14"/>
        <v>0.39868911911387833</v>
      </c>
      <c r="L121" s="1">
        <f>VLOOKUP(A121,'[1]Tabel goab.eu'!$A$5:$C$346,3,FALSE)</f>
        <v>253370.21</v>
      </c>
      <c r="M121" s="14">
        <f t="shared" si="15"/>
        <v>18207.130000000034</v>
      </c>
      <c r="N121" s="41">
        <f t="shared" si="16"/>
        <v>6.7042154547945834E-2</v>
      </c>
    </row>
    <row r="122" spans="1:14" x14ac:dyDescent="0.2">
      <c r="A122" s="54" t="s">
        <v>103</v>
      </c>
      <c r="B122" s="12">
        <f>VLOOKUP(A122,'Ascores 2024 definitief'!$A$2:$D$346,2,FALSE)</f>
        <v>74.680000000000007</v>
      </c>
      <c r="C122" s="12">
        <f t="shared" si="10"/>
        <v>37.340000000000003</v>
      </c>
      <c r="D122" s="12">
        <f>VLOOKUP(A122,'Ascores 2024 definitief'!$A$2:$D$346,4,FALSE)</f>
        <v>292.87</v>
      </c>
      <c r="E122" s="12">
        <f t="shared" si="11"/>
        <v>146.435</v>
      </c>
      <c r="F122" s="13">
        <f t="shared" si="12"/>
        <v>118231.64625000001</v>
      </c>
      <c r="G122" s="13">
        <f t="shared" si="9"/>
        <v>0</v>
      </c>
      <c r="H122" s="13">
        <f t="shared" si="13"/>
        <v>118231.65</v>
      </c>
      <c r="I122" s="28">
        <f>VLOOKUP(A122,'[1]Tabel goab.eu'!$A$5:$B$346,2,FALSE)</f>
        <v>68121.7</v>
      </c>
      <c r="J122" s="16">
        <f t="shared" si="17"/>
        <v>50109.95</v>
      </c>
      <c r="K122" s="19">
        <f t="shared" si="14"/>
        <v>0.73559453155162013</v>
      </c>
      <c r="L122" s="1">
        <f>VLOOKUP(A122,'[1]Tabel goab.eu'!$A$5:$C$346,3,FALSE)</f>
        <v>110407.95</v>
      </c>
      <c r="M122" s="14">
        <f t="shared" si="15"/>
        <v>7823.6999999999971</v>
      </c>
      <c r="N122" s="41">
        <f t="shared" si="16"/>
        <v>6.6172636514841815E-2</v>
      </c>
    </row>
    <row r="123" spans="1:14" x14ac:dyDescent="0.2">
      <c r="A123" s="54" t="s">
        <v>104</v>
      </c>
      <c r="B123" s="12">
        <f>VLOOKUP(A123,'Ascores 2024 definitief'!$A$2:$D$346,2,FALSE)</f>
        <v>2799.85</v>
      </c>
      <c r="C123" s="12">
        <f t="shared" si="10"/>
        <v>1399.925</v>
      </c>
      <c r="D123" s="12">
        <f>VLOOKUP(A123,'Ascores 2024 definitief'!$A$2:$D$346,4,FALSE)</f>
        <v>2563.02</v>
      </c>
      <c r="E123" s="12">
        <f t="shared" si="11"/>
        <v>1281.51</v>
      </c>
      <c r="F123" s="13">
        <f t="shared" si="12"/>
        <v>1725101.20725</v>
      </c>
      <c r="G123" s="13">
        <f t="shared" si="9"/>
        <v>0</v>
      </c>
      <c r="H123" s="13">
        <f t="shared" si="13"/>
        <v>1725101.21</v>
      </c>
      <c r="I123" s="28">
        <f>VLOOKUP(A123,'[1]Tabel goab.eu'!$A$5:$B$346,2,FALSE)</f>
        <v>1451079.82</v>
      </c>
      <c r="J123" s="16">
        <f t="shared" si="17"/>
        <v>274021.3899999999</v>
      </c>
      <c r="K123" s="19">
        <f t="shared" si="14"/>
        <v>0.18883963943485885</v>
      </c>
      <c r="L123" s="1">
        <f>VLOOKUP(A123,'[1]Tabel goab.eu'!$A$5:$C$346,3,FALSE)</f>
        <v>1606444.55</v>
      </c>
      <c r="M123" s="14">
        <f t="shared" si="15"/>
        <v>118656.65999999992</v>
      </c>
      <c r="N123" s="41">
        <f t="shared" si="16"/>
        <v>6.8782433930354686E-2</v>
      </c>
    </row>
    <row r="124" spans="1:14" x14ac:dyDescent="0.2">
      <c r="A124" s="54" t="s">
        <v>105</v>
      </c>
      <c r="B124" s="12">
        <f>VLOOKUP(A124,'Ascores 2024 definitief'!$A$2:$D$346,2,FALSE)</f>
        <v>5016.5600000000004</v>
      </c>
      <c r="C124" s="12">
        <f t="shared" si="10"/>
        <v>2508.2800000000002</v>
      </c>
      <c r="D124" s="12">
        <f>VLOOKUP(A124,'Ascores 2024 definitief'!$A$2:$D$346,4,FALSE)</f>
        <v>4709.76</v>
      </c>
      <c r="E124" s="12">
        <f t="shared" si="11"/>
        <v>2354.88</v>
      </c>
      <c r="F124" s="13">
        <f t="shared" si="12"/>
        <v>3128713.986</v>
      </c>
      <c r="G124" s="13">
        <f t="shared" si="9"/>
        <v>0</v>
      </c>
      <c r="H124" s="13">
        <f t="shared" si="13"/>
        <v>3128713.99</v>
      </c>
      <c r="I124" s="28">
        <f>VLOOKUP(A124,'[1]Tabel goab.eu'!$A$5:$B$346,2,FALSE)</f>
        <v>3150424.18</v>
      </c>
      <c r="J124" s="16">
        <f t="shared" si="17"/>
        <v>-21710.189999999944</v>
      </c>
      <c r="K124" s="19">
        <f t="shared" si="14"/>
        <v>-6.8911958389044434E-3</v>
      </c>
      <c r="L124" s="1">
        <f>VLOOKUP(A124,'[1]Tabel goab.eu'!$A$5:$C$346,3,FALSE)</f>
        <v>2918886.02</v>
      </c>
      <c r="M124" s="14">
        <f t="shared" si="15"/>
        <v>209827.9700000002</v>
      </c>
      <c r="N124" s="41">
        <f t="shared" si="16"/>
        <v>6.7065244912335426E-2</v>
      </c>
    </row>
    <row r="125" spans="1:14" x14ac:dyDescent="0.2">
      <c r="A125" s="54" t="s">
        <v>1</v>
      </c>
      <c r="B125" s="12">
        <f>VLOOKUP(A125,'Ascores 2024 definitief'!$A$2:$D$346,2,FALSE)</f>
        <v>73749.36</v>
      </c>
      <c r="C125" s="12">
        <f t="shared" si="10"/>
        <v>36874.68</v>
      </c>
      <c r="D125" s="12">
        <f>VLOOKUP(A125,'Ascores 2024 definitief'!$A$2:$D$346,4,FALSE)</f>
        <v>71669.63</v>
      </c>
      <c r="E125" s="12">
        <f t="shared" si="11"/>
        <v>35834.815000000002</v>
      </c>
      <c r="F125" s="13">
        <f t="shared" si="12"/>
        <v>46777653.60825</v>
      </c>
      <c r="G125" s="13">
        <f t="shared" si="9"/>
        <v>0</v>
      </c>
      <c r="H125" s="13">
        <f t="shared" si="13"/>
        <v>46777653.609999999</v>
      </c>
      <c r="I125" s="28">
        <f>VLOOKUP(A125,'[1]Tabel goab.eu'!$A$5:$B$346,2,FALSE)</f>
        <v>46022122.939999998</v>
      </c>
      <c r="J125" s="16">
        <f t="shared" si="17"/>
        <v>755530.67000000179</v>
      </c>
      <c r="K125" s="19">
        <f t="shared" si="14"/>
        <v>1.6416684449454946E-2</v>
      </c>
      <c r="L125" s="1">
        <f>VLOOKUP(A125,'[1]Tabel goab.eu'!$A$5:$C$346,3,FALSE)</f>
        <v>43634542.229999997</v>
      </c>
      <c r="M125" s="14">
        <f t="shared" si="15"/>
        <v>3143111.3800000027</v>
      </c>
      <c r="N125" s="41">
        <f t="shared" si="16"/>
        <v>6.7192583155305532E-2</v>
      </c>
    </row>
    <row r="126" spans="1:14" x14ac:dyDescent="0.2">
      <c r="A126" s="54" t="s">
        <v>106</v>
      </c>
      <c r="B126" s="12">
        <f>VLOOKUP(A126,'Ascores 2024 definitief'!$A$2:$D$346,2,FALSE)</f>
        <v>7195.82</v>
      </c>
      <c r="C126" s="12">
        <f t="shared" si="10"/>
        <v>3597.91</v>
      </c>
      <c r="D126" s="12">
        <f>VLOOKUP(A126,'Ascores 2024 definitief'!$A$2:$D$346,4,FALSE)</f>
        <v>7370.84</v>
      </c>
      <c r="E126" s="12">
        <f t="shared" si="11"/>
        <v>3685.42</v>
      </c>
      <c r="F126" s="13">
        <f t="shared" si="12"/>
        <v>4685730.3555000005</v>
      </c>
      <c r="G126" s="13">
        <f t="shared" si="9"/>
        <v>0</v>
      </c>
      <c r="H126" s="13">
        <f t="shared" si="13"/>
        <v>4685730.3600000003</v>
      </c>
      <c r="I126" s="28">
        <f>VLOOKUP(A126,'[1]Tabel goab.eu'!$A$5:$B$346,2,FALSE)</f>
        <v>4431879.72</v>
      </c>
      <c r="J126" s="16">
        <f t="shared" si="17"/>
        <v>253850.6400000006</v>
      </c>
      <c r="K126" s="19">
        <f t="shared" si="14"/>
        <v>5.7278323428867926E-2</v>
      </c>
      <c r="L126" s="1">
        <f>VLOOKUP(A126,'[1]Tabel goab.eu'!$A$5:$C$346,3,FALSE)</f>
        <v>4371411.84</v>
      </c>
      <c r="M126" s="14">
        <f t="shared" si="15"/>
        <v>314318.52000000048</v>
      </c>
      <c r="N126" s="41">
        <f t="shared" si="16"/>
        <v>6.7079941834297191E-2</v>
      </c>
    </row>
    <row r="127" spans="1:14" x14ac:dyDescent="0.2">
      <c r="A127" s="54" t="s">
        <v>107</v>
      </c>
      <c r="B127" s="12">
        <f>VLOOKUP(A127,'Ascores 2024 definitief'!$A$2:$D$346,2,FALSE)</f>
        <v>257.23</v>
      </c>
      <c r="C127" s="12">
        <f t="shared" si="10"/>
        <v>128.61500000000001</v>
      </c>
      <c r="D127" s="12">
        <f>VLOOKUP(A127,'Ascores 2024 definitief'!$A$2:$D$346,4,FALSE)</f>
        <v>302.02</v>
      </c>
      <c r="E127" s="12">
        <f t="shared" si="11"/>
        <v>151.01</v>
      </c>
      <c r="F127" s="13">
        <f t="shared" si="12"/>
        <v>179896.74374999999</v>
      </c>
      <c r="G127" s="13">
        <f t="shared" si="9"/>
        <v>0</v>
      </c>
      <c r="H127" s="13">
        <f t="shared" si="13"/>
        <v>179896.74</v>
      </c>
      <c r="I127" s="28">
        <f>VLOOKUP(A127,'[1]Tabel goab.eu'!$A$5:$B$346,2,FALSE)</f>
        <v>177351.42</v>
      </c>
      <c r="J127" s="16">
        <f t="shared" si="17"/>
        <v>2545.3199999999779</v>
      </c>
      <c r="K127" s="19">
        <f t="shared" si="14"/>
        <v>1.4351844490447145E-2</v>
      </c>
      <c r="L127" s="1">
        <f>VLOOKUP(A127,'[1]Tabel goab.eu'!$A$5:$C$346,3,FALSE)</f>
        <v>167831.13</v>
      </c>
      <c r="M127" s="14">
        <f t="shared" si="15"/>
        <v>12065.609999999986</v>
      </c>
      <c r="N127" s="41">
        <f t="shared" si="16"/>
        <v>6.7069642284790634E-2</v>
      </c>
    </row>
    <row r="128" spans="1:14" x14ac:dyDescent="0.2">
      <c r="A128" s="54" t="s">
        <v>108</v>
      </c>
      <c r="B128" s="12">
        <f>VLOOKUP(A128,'Ascores 2024 definitief'!$A$2:$D$346,2,FALSE)</f>
        <v>511.79</v>
      </c>
      <c r="C128" s="12">
        <f t="shared" si="10"/>
        <v>255.89500000000001</v>
      </c>
      <c r="D128" s="12">
        <f>VLOOKUP(A128,'Ascores 2024 definitief'!$A$2:$D$346,4,FALSE)</f>
        <v>514.84</v>
      </c>
      <c r="E128" s="12">
        <f t="shared" si="11"/>
        <v>257.42</v>
      </c>
      <c r="F128" s="13">
        <f t="shared" si="12"/>
        <v>330241.20525000006</v>
      </c>
      <c r="G128" s="13">
        <f t="shared" si="9"/>
        <v>0</v>
      </c>
      <c r="H128" s="13">
        <f t="shared" si="13"/>
        <v>330241.21000000002</v>
      </c>
      <c r="I128" s="28">
        <f>VLOOKUP(A128,'[1]Tabel goab.eu'!$A$5:$B$346,2,FALSE)</f>
        <v>297314.43</v>
      </c>
      <c r="J128" s="16">
        <f t="shared" si="17"/>
        <v>32926.780000000028</v>
      </c>
      <c r="K128" s="19">
        <f t="shared" si="14"/>
        <v>0.11074733237804849</v>
      </c>
      <c r="L128" s="1">
        <f>VLOOKUP(A128,'[1]Tabel goab.eu'!$A$5:$C$346,3,FALSE)</f>
        <v>308179.56</v>
      </c>
      <c r="M128" s="14">
        <f t="shared" si="15"/>
        <v>22061.650000000023</v>
      </c>
      <c r="N128" s="41">
        <f t="shared" si="16"/>
        <v>6.6804654694670063E-2</v>
      </c>
    </row>
    <row r="129" spans="1:14" x14ac:dyDescent="0.2">
      <c r="A129" s="54" t="s">
        <v>109</v>
      </c>
      <c r="B129" s="12">
        <f>VLOOKUP(A129,'Ascores 2024 definitief'!$A$2:$D$346,2,FALSE)</f>
        <v>7896.84</v>
      </c>
      <c r="C129" s="12">
        <f t="shared" si="10"/>
        <v>3948.42</v>
      </c>
      <c r="D129" s="12">
        <f>VLOOKUP(A129,'Ascores 2024 definitief'!$A$2:$D$346,4,FALSE)</f>
        <v>8364.6299999999992</v>
      </c>
      <c r="E129" s="12">
        <f t="shared" si="11"/>
        <v>4182.3149999999996</v>
      </c>
      <c r="F129" s="13">
        <f t="shared" si="12"/>
        <v>5230908.3622500002</v>
      </c>
      <c r="G129" s="13">
        <f t="shared" si="9"/>
        <v>0</v>
      </c>
      <c r="H129" s="13">
        <f t="shared" si="13"/>
        <v>5230908.3600000003</v>
      </c>
      <c r="I129" s="28">
        <f>VLOOKUP(A129,'[1]Tabel goab.eu'!$A$5:$B$346,2,FALSE)</f>
        <v>4775291.57</v>
      </c>
      <c r="J129" s="16">
        <f t="shared" si="17"/>
        <v>455616.79000000004</v>
      </c>
      <c r="K129" s="19">
        <f t="shared" si="14"/>
        <v>9.5411302811819726E-2</v>
      </c>
      <c r="L129" s="1">
        <f>VLOOKUP(A129,'[1]Tabel goab.eu'!$A$5:$C$346,3,FALSE)</f>
        <v>4887494.22</v>
      </c>
      <c r="M129" s="14">
        <f t="shared" si="15"/>
        <v>343414.1400000006</v>
      </c>
      <c r="N129" s="41">
        <f t="shared" si="16"/>
        <v>6.5650957035691709E-2</v>
      </c>
    </row>
    <row r="130" spans="1:14" x14ac:dyDescent="0.2">
      <c r="A130" s="54" t="s">
        <v>110</v>
      </c>
      <c r="B130" s="12">
        <f>VLOOKUP(A130,'Ascores 2024 definitief'!$A$2:$D$346,2,FALSE)</f>
        <v>5447.83</v>
      </c>
      <c r="C130" s="12">
        <f t="shared" si="10"/>
        <v>2723.915</v>
      </c>
      <c r="D130" s="12">
        <f>VLOOKUP(A130,'Ascores 2024 definitief'!$A$2:$D$346,4,FALSE)</f>
        <v>5294.53</v>
      </c>
      <c r="E130" s="12">
        <f t="shared" si="11"/>
        <v>2647.2649999999999</v>
      </c>
      <c r="F130" s="13">
        <f t="shared" si="12"/>
        <v>3455548.6530000004</v>
      </c>
      <c r="G130" s="13">
        <f t="shared" si="9"/>
        <v>0</v>
      </c>
      <c r="H130" s="13">
        <f t="shared" si="13"/>
        <v>3455548.65</v>
      </c>
      <c r="I130" s="28">
        <f>VLOOKUP(A130,'[1]Tabel goab.eu'!$A$5:$B$346,2,FALSE)</f>
        <v>2938961.22</v>
      </c>
      <c r="J130" s="16">
        <f t="shared" si="17"/>
        <v>516587.4299999997</v>
      </c>
      <c r="K130" s="19">
        <f t="shared" si="14"/>
        <v>0.17577211515570787</v>
      </c>
      <c r="L130" s="1">
        <f>VLOOKUP(A130,'[1]Tabel goab.eu'!$A$5:$C$346,3,FALSE)</f>
        <v>3226897.53</v>
      </c>
      <c r="M130" s="14">
        <f t="shared" si="15"/>
        <v>228651.12000000011</v>
      </c>
      <c r="N130" s="41">
        <f t="shared" si="16"/>
        <v>6.6169266637296539E-2</v>
      </c>
    </row>
    <row r="131" spans="1:14" x14ac:dyDescent="0.2">
      <c r="A131" s="54" t="s">
        <v>111</v>
      </c>
      <c r="B131" s="12">
        <f>VLOOKUP(A131,'Ascores 2024 definitief'!$A$2:$D$346,2,FALSE)</f>
        <v>1728.26</v>
      </c>
      <c r="C131" s="12">
        <f t="shared" si="10"/>
        <v>864.13</v>
      </c>
      <c r="D131" s="12">
        <f>VLOOKUP(A131,'Ascores 2024 definitief'!$A$2:$D$346,4,FALSE)</f>
        <v>1785.12</v>
      </c>
      <c r="E131" s="12">
        <f t="shared" si="11"/>
        <v>892.56</v>
      </c>
      <c r="F131" s="13">
        <f t="shared" si="12"/>
        <v>1130166.5115</v>
      </c>
      <c r="G131" s="13">
        <f t="shared" si="9"/>
        <v>0</v>
      </c>
      <c r="H131" s="13">
        <f t="shared" si="13"/>
        <v>1130166.51</v>
      </c>
      <c r="I131" s="28">
        <f>VLOOKUP(A131,'[1]Tabel goab.eu'!$A$5:$B$346,2,FALSE)</f>
        <v>1070040.29</v>
      </c>
      <c r="J131" s="16">
        <f t="shared" si="17"/>
        <v>60126.219999999972</v>
      </c>
      <c r="K131" s="19">
        <f t="shared" si="14"/>
        <v>5.6190613159061487E-2</v>
      </c>
      <c r="L131" s="1">
        <f>VLOOKUP(A131,'[1]Tabel goab.eu'!$A$5:$C$346,3,FALSE)</f>
        <v>1054371.78</v>
      </c>
      <c r="M131" s="14">
        <f t="shared" si="15"/>
        <v>75794.729999999981</v>
      </c>
      <c r="N131" s="41">
        <f t="shared" si="16"/>
        <v>6.7065099991327815E-2</v>
      </c>
    </row>
    <row r="132" spans="1:14" x14ac:dyDescent="0.2">
      <c r="A132" s="54" t="s">
        <v>112</v>
      </c>
      <c r="B132" s="12">
        <f>VLOOKUP(A132,'Ascores 2024 definitief'!$A$2:$D$346,2,FALSE)</f>
        <v>2640.53</v>
      </c>
      <c r="C132" s="12">
        <f t="shared" si="10"/>
        <v>1320.2650000000001</v>
      </c>
      <c r="D132" s="12">
        <f>VLOOKUP(A132,'Ascores 2024 definitief'!$A$2:$D$346,4,FALSE)</f>
        <v>2388.92</v>
      </c>
      <c r="E132" s="12">
        <f t="shared" si="11"/>
        <v>1194.46</v>
      </c>
      <c r="F132" s="13">
        <f t="shared" si="12"/>
        <v>1617848.3287500003</v>
      </c>
      <c r="G132" s="13">
        <f t="shared" si="9"/>
        <v>0</v>
      </c>
      <c r="H132" s="13">
        <f t="shared" si="13"/>
        <v>1617848.33</v>
      </c>
      <c r="I132" s="28">
        <f>VLOOKUP(A132,'[1]Tabel goab.eu'!$A$5:$B$346,2,FALSE)</f>
        <v>1500684.41</v>
      </c>
      <c r="J132" s="16">
        <f t="shared" si="17"/>
        <v>117163.92000000016</v>
      </c>
      <c r="K132" s="19">
        <f t="shared" si="14"/>
        <v>7.8073657072242231E-2</v>
      </c>
      <c r="L132" s="1">
        <f>VLOOKUP(A132,'[1]Tabel goab.eu'!$A$5:$C$346,3,FALSE)</f>
        <v>1509354.81</v>
      </c>
      <c r="M132" s="14">
        <f t="shared" si="15"/>
        <v>108493.52000000002</v>
      </c>
      <c r="N132" s="41">
        <f t="shared" si="16"/>
        <v>6.7060377656043946E-2</v>
      </c>
    </row>
    <row r="133" spans="1:14" x14ac:dyDescent="0.2">
      <c r="A133" s="54" t="s">
        <v>113</v>
      </c>
      <c r="B133" s="12">
        <f>VLOOKUP(A133,'Ascores 2024 definitief'!$A$2:$D$346,2,FALSE)</f>
        <v>2840.76</v>
      </c>
      <c r="C133" s="12">
        <f t="shared" si="10"/>
        <v>1420.38</v>
      </c>
      <c r="D133" s="12">
        <f>VLOOKUP(A133,'Ascores 2024 definitief'!$A$2:$D$346,4,FALSE)</f>
        <v>2880.31</v>
      </c>
      <c r="E133" s="12">
        <f t="shared" si="11"/>
        <v>1440.155</v>
      </c>
      <c r="F133" s="13">
        <f t="shared" si="12"/>
        <v>1840325.1922500001</v>
      </c>
      <c r="G133" s="13">
        <f t="shared" si="9"/>
        <v>0</v>
      </c>
      <c r="H133" s="13">
        <f t="shared" si="13"/>
        <v>1840325.19</v>
      </c>
      <c r="I133" s="28">
        <f>VLOOKUP(A133,'[1]Tabel goab.eu'!$A$5:$B$346,2,FALSE)</f>
        <v>1716692.4</v>
      </c>
      <c r="J133" s="16">
        <f t="shared" si="17"/>
        <v>123632.79000000004</v>
      </c>
      <c r="K133" s="19">
        <f t="shared" si="14"/>
        <v>7.201802139975691E-2</v>
      </c>
      <c r="L133" s="1">
        <f>VLOOKUP(A133,'[1]Tabel goab.eu'!$A$5:$C$346,3,FALSE)</f>
        <v>1716906.51</v>
      </c>
      <c r="M133" s="14">
        <f t="shared" si="15"/>
        <v>123418.67999999993</v>
      </c>
      <c r="N133" s="41">
        <f t="shared" si="16"/>
        <v>6.7063517181982349E-2</v>
      </c>
    </row>
    <row r="134" spans="1:14" x14ac:dyDescent="0.2">
      <c r="A134" s="54" t="s">
        <v>114</v>
      </c>
      <c r="B134" s="12">
        <f>VLOOKUP(A134,'Ascores 2024 definitief'!$A$2:$D$346,2,FALSE)</f>
        <v>531.78</v>
      </c>
      <c r="C134" s="12">
        <f t="shared" si="10"/>
        <v>265.89</v>
      </c>
      <c r="D134" s="12">
        <f>VLOOKUP(A134,'Ascores 2024 definitief'!$A$2:$D$346,4,FALSE)</f>
        <v>612.07000000000005</v>
      </c>
      <c r="E134" s="12">
        <f t="shared" si="11"/>
        <v>306.03500000000003</v>
      </c>
      <c r="F134" s="13">
        <f t="shared" si="12"/>
        <v>367947.94874999998</v>
      </c>
      <c r="G134" s="13">
        <f t="shared" si="9"/>
        <v>0</v>
      </c>
      <c r="H134" s="13">
        <f t="shared" si="13"/>
        <v>367947.95</v>
      </c>
      <c r="I134" s="28">
        <f>VLOOKUP(A134,'[1]Tabel goab.eu'!$A$5:$B$346,2,FALSE)</f>
        <v>262597.48</v>
      </c>
      <c r="J134" s="16">
        <f t="shared" si="17"/>
        <v>105350.47000000003</v>
      </c>
      <c r="K134" s="19">
        <f t="shared" si="14"/>
        <v>0.40118614238034589</v>
      </c>
      <c r="L134" s="1">
        <f>VLOOKUP(A134,'[1]Tabel goab.eu'!$A$5:$C$346,3,FALSE)</f>
        <v>343275.67</v>
      </c>
      <c r="M134" s="14">
        <f t="shared" si="15"/>
        <v>24672.280000000028</v>
      </c>
      <c r="N134" s="41">
        <f t="shared" si="16"/>
        <v>6.7053723223624503E-2</v>
      </c>
    </row>
    <row r="135" spans="1:14" x14ac:dyDescent="0.2">
      <c r="A135" s="54" t="s">
        <v>115</v>
      </c>
      <c r="B135" s="12">
        <f>VLOOKUP(A135,'Ascores 2024 definitief'!$A$2:$D$346,2,FALSE)</f>
        <v>765.15</v>
      </c>
      <c r="C135" s="12">
        <f t="shared" si="10"/>
        <v>382.57499999999999</v>
      </c>
      <c r="D135" s="12">
        <f>VLOOKUP(A135,'Ascores 2024 definitief'!$A$2:$D$346,4,FALSE)</f>
        <v>812.68</v>
      </c>
      <c r="E135" s="12">
        <f t="shared" si="11"/>
        <v>406.34</v>
      </c>
      <c r="F135" s="13">
        <f t="shared" si="12"/>
        <v>507548.46525000001</v>
      </c>
      <c r="G135" s="13">
        <f t="shared" si="9"/>
        <v>0</v>
      </c>
      <c r="H135" s="13">
        <f t="shared" si="13"/>
        <v>507548.47</v>
      </c>
      <c r="I135" s="28">
        <f>VLOOKUP(A135,'[1]Tabel goab.eu'!$A$5:$B$346,2,FALSE)</f>
        <v>416695.9</v>
      </c>
      <c r="J135" s="16">
        <f t="shared" si="17"/>
        <v>90852.569999999949</v>
      </c>
      <c r="K135" s="19">
        <f t="shared" si="14"/>
        <v>0.21803087095409374</v>
      </c>
      <c r="L135" s="1">
        <f>VLOOKUP(A135,'[1]Tabel goab.eu'!$A$5:$C$346,3,FALSE)</f>
        <v>473513.9</v>
      </c>
      <c r="M135" s="14">
        <f t="shared" si="15"/>
        <v>34034.569999999949</v>
      </c>
      <c r="N135" s="41">
        <f t="shared" si="16"/>
        <v>6.7056787699507694E-2</v>
      </c>
    </row>
    <row r="136" spans="1:14" x14ac:dyDescent="0.2">
      <c r="A136" s="54" t="s">
        <v>116</v>
      </c>
      <c r="B136" s="12">
        <f>VLOOKUP(A136,'Ascores 2024 definitief'!$A$2:$D$346,2,FALSE)</f>
        <v>116.55</v>
      </c>
      <c r="C136" s="12">
        <f t="shared" si="10"/>
        <v>58.274999999999999</v>
      </c>
      <c r="D136" s="12">
        <f>VLOOKUP(A136,'Ascores 2024 definitief'!$A$2:$D$346,4,FALSE)</f>
        <v>152.69</v>
      </c>
      <c r="E136" s="12">
        <f t="shared" si="11"/>
        <v>76.344999999999999</v>
      </c>
      <c r="F136" s="13">
        <f t="shared" si="12"/>
        <v>86607.777000000002</v>
      </c>
      <c r="G136" s="13">
        <f t="shared" si="9"/>
        <v>0</v>
      </c>
      <c r="H136" s="13">
        <f t="shared" si="13"/>
        <v>86607.78</v>
      </c>
      <c r="I136" s="28">
        <f>VLOOKUP(A136,'[1]Tabel goab.eu'!$A$5:$B$346,2,FALSE)</f>
        <v>64003.14</v>
      </c>
      <c r="J136" s="16">
        <f t="shared" si="17"/>
        <v>22604.639999999999</v>
      </c>
      <c r="K136" s="19">
        <f t="shared" si="14"/>
        <v>0.35318017209780644</v>
      </c>
      <c r="L136" s="1">
        <f>VLOOKUP(A136,'[1]Tabel goab.eu'!$A$5:$C$346,3,FALSE)</f>
        <v>80803.58</v>
      </c>
      <c r="M136" s="14">
        <f t="shared" si="15"/>
        <v>5804.1999999999971</v>
      </c>
      <c r="N136" s="41">
        <f t="shared" si="16"/>
        <v>6.7017073985731965E-2</v>
      </c>
    </row>
    <row r="137" spans="1:14" x14ac:dyDescent="0.2">
      <c r="A137" s="54" t="s">
        <v>117</v>
      </c>
      <c r="B137" s="12">
        <f>VLOOKUP(A137,'Ascores 2024 definitief'!$A$2:$D$346,2,FALSE)</f>
        <v>2971.09</v>
      </c>
      <c r="C137" s="12">
        <f t="shared" si="10"/>
        <v>1485.5450000000001</v>
      </c>
      <c r="D137" s="12">
        <f>VLOOKUP(A137,'Ascores 2024 definitief'!$A$2:$D$346,4,FALSE)</f>
        <v>3249.67</v>
      </c>
      <c r="E137" s="12">
        <f t="shared" si="11"/>
        <v>1624.835</v>
      </c>
      <c r="F137" s="13">
        <f t="shared" si="12"/>
        <v>2001062.9730000002</v>
      </c>
      <c r="G137" s="13">
        <f t="shared" si="9"/>
        <v>0</v>
      </c>
      <c r="H137" s="13">
        <f t="shared" si="13"/>
        <v>2001062.97</v>
      </c>
      <c r="I137" s="28">
        <f>VLOOKUP(A137,'[1]Tabel goab.eu'!$A$5:$B$346,2,FALSE)</f>
        <v>1760257.84</v>
      </c>
      <c r="J137" s="16">
        <f t="shared" si="17"/>
        <v>240805.12999999989</v>
      </c>
      <c r="K137" s="19">
        <f t="shared" si="14"/>
        <v>0.13680105523631689</v>
      </c>
      <c r="L137" s="1">
        <f>VLOOKUP(A137,'[1]Tabel goab.eu'!$A$5:$C$346,3,FALSE)</f>
        <v>1865810.65</v>
      </c>
      <c r="M137" s="14">
        <f t="shared" si="15"/>
        <v>135252.32000000007</v>
      </c>
      <c r="N137" s="41">
        <f t="shared" si="16"/>
        <v>6.7590236802992795E-2</v>
      </c>
    </row>
    <row r="138" spans="1:14" x14ac:dyDescent="0.2">
      <c r="A138" s="54" t="s">
        <v>118</v>
      </c>
      <c r="B138" s="12">
        <f>VLOOKUP(A138,'Ascores 2024 definitief'!$A$2:$D$346,2,FALSE)</f>
        <v>0</v>
      </c>
      <c r="C138" s="12">
        <f t="shared" si="10"/>
        <v>0</v>
      </c>
      <c r="D138" s="12">
        <f>VLOOKUP(A138,'Ascores 2024 definitief'!$A$2:$D$346,4,FALSE)</f>
        <v>0</v>
      </c>
      <c r="E138" s="12">
        <f t="shared" si="11"/>
        <v>0</v>
      </c>
      <c r="F138" s="13">
        <f t="shared" si="12"/>
        <v>0</v>
      </c>
      <c r="G138" s="13">
        <f t="shared" si="9"/>
        <v>64000</v>
      </c>
      <c r="H138" s="13">
        <f t="shared" si="13"/>
        <v>64000</v>
      </c>
      <c r="I138" s="28">
        <f>VLOOKUP(A138,'[1]Tabel goab.eu'!$A$5:$B$346,2,FALSE)</f>
        <v>64000</v>
      </c>
      <c r="J138" s="16">
        <f t="shared" si="17"/>
        <v>0</v>
      </c>
      <c r="K138" s="19">
        <f t="shared" si="14"/>
        <v>0</v>
      </c>
      <c r="L138" s="1">
        <f>VLOOKUP(A138,'[1]Tabel goab.eu'!$A$5:$C$346,3,FALSE)</f>
        <v>64000</v>
      </c>
      <c r="M138" s="14">
        <f t="shared" si="15"/>
        <v>0</v>
      </c>
      <c r="N138" s="41">
        <f t="shared" si="16"/>
        <v>0</v>
      </c>
    </row>
    <row r="139" spans="1:14" x14ac:dyDescent="0.2">
      <c r="A139" s="54" t="s">
        <v>119</v>
      </c>
      <c r="B139" s="12">
        <f>VLOOKUP(A139,'Ascores 2024 definitief'!$A$2:$D$346,2,FALSE)</f>
        <v>602.24</v>
      </c>
      <c r="C139" s="12">
        <f t="shared" si="10"/>
        <v>301.12</v>
      </c>
      <c r="D139" s="12">
        <f>VLOOKUP(A139,'Ascores 2024 definitief'!$A$2:$D$346,4,FALSE)</f>
        <v>561.72</v>
      </c>
      <c r="E139" s="12">
        <f t="shared" si="11"/>
        <v>280.86</v>
      </c>
      <c r="F139" s="13">
        <f t="shared" si="12"/>
        <v>374416.83300000004</v>
      </c>
      <c r="G139" s="13">
        <f t="shared" si="9"/>
        <v>0</v>
      </c>
      <c r="H139" s="13">
        <f t="shared" si="13"/>
        <v>374416.83</v>
      </c>
      <c r="I139" s="28">
        <f>VLOOKUP(A139,'[1]Tabel goab.eu'!$A$5:$B$346,2,FALSE)</f>
        <v>349850.63</v>
      </c>
      <c r="J139" s="16">
        <f t="shared" si="17"/>
        <v>24566.200000000012</v>
      </c>
      <c r="K139" s="19">
        <f t="shared" si="14"/>
        <v>7.021911036718731E-2</v>
      </c>
      <c r="L139" s="1">
        <f>VLOOKUP(A139,'[1]Tabel goab.eu'!$A$5:$C$346,3,FALSE)</f>
        <v>349307.58</v>
      </c>
      <c r="M139" s="14">
        <f t="shared" si="15"/>
        <v>25109.25</v>
      </c>
      <c r="N139" s="41">
        <f t="shared" si="16"/>
        <v>6.7062289908282169E-2</v>
      </c>
    </row>
    <row r="140" spans="1:14" x14ac:dyDescent="0.2">
      <c r="A140" s="54" t="s">
        <v>120</v>
      </c>
      <c r="B140" s="12">
        <f>VLOOKUP(A140,'Ascores 2024 definitief'!$A$2:$D$346,2,FALSE)</f>
        <v>1836.88</v>
      </c>
      <c r="C140" s="12">
        <f t="shared" si="10"/>
        <v>918.44</v>
      </c>
      <c r="D140" s="12">
        <f>VLOOKUP(A140,'Ascores 2024 definitief'!$A$2:$D$346,4,FALSE)</f>
        <v>1854.3</v>
      </c>
      <c r="E140" s="12">
        <f t="shared" si="11"/>
        <v>927.15</v>
      </c>
      <c r="F140" s="13">
        <f t="shared" si="12"/>
        <v>1187360.3265000002</v>
      </c>
      <c r="G140" s="13">
        <f t="shared" si="9"/>
        <v>0</v>
      </c>
      <c r="H140" s="13">
        <f t="shared" si="13"/>
        <v>1187360.33</v>
      </c>
      <c r="I140" s="28">
        <f>VLOOKUP(A140,'[1]Tabel goab.eu'!$A$5:$B$346,2,FALSE)</f>
        <v>1024047.26</v>
      </c>
      <c r="J140" s="16">
        <f t="shared" si="17"/>
        <v>163313.07000000007</v>
      </c>
      <c r="K140" s="19">
        <f t="shared" si="14"/>
        <v>0.15947805963564618</v>
      </c>
      <c r="L140" s="1">
        <f>VLOOKUP(A140,'[1]Tabel goab.eu'!$A$5:$C$346,3,FALSE)</f>
        <v>1107650.6499999999</v>
      </c>
      <c r="M140" s="14">
        <f t="shared" si="15"/>
        <v>79709.680000000168</v>
      </c>
      <c r="N140" s="41">
        <f t="shared" si="16"/>
        <v>6.713183688729113E-2</v>
      </c>
    </row>
    <row r="141" spans="1:14" x14ac:dyDescent="0.2">
      <c r="A141" s="54" t="s">
        <v>121</v>
      </c>
      <c r="B141" s="12">
        <f>VLOOKUP(A141,'Ascores 2024 definitief'!$A$2:$D$346,2,FALSE)</f>
        <v>8449.94</v>
      </c>
      <c r="C141" s="12">
        <f t="shared" si="10"/>
        <v>4224.97</v>
      </c>
      <c r="D141" s="12">
        <f>VLOOKUP(A141,'Ascores 2024 definitief'!$A$2:$D$346,4,FALSE)</f>
        <v>8645.19</v>
      </c>
      <c r="E141" s="12">
        <f t="shared" si="11"/>
        <v>4322.5950000000003</v>
      </c>
      <c r="F141" s="13">
        <f t="shared" si="12"/>
        <v>5499075.9427500004</v>
      </c>
      <c r="G141" s="13">
        <f t="shared" si="9"/>
        <v>0</v>
      </c>
      <c r="H141" s="13">
        <f t="shared" si="13"/>
        <v>5499075.9400000004</v>
      </c>
      <c r="I141" s="28">
        <f>VLOOKUP(A141,'[1]Tabel goab.eu'!$A$5:$B$346,2,FALSE)</f>
        <v>5162069.03</v>
      </c>
      <c r="J141" s="16">
        <f t="shared" si="17"/>
        <v>337006.91000000015</v>
      </c>
      <c r="K141" s="19">
        <f t="shared" si="14"/>
        <v>6.5285238930638659E-2</v>
      </c>
      <c r="L141" s="1">
        <f>VLOOKUP(A141,'[1]Tabel goab.eu'!$A$5:$C$346,3,FALSE)</f>
        <v>5130253.07</v>
      </c>
      <c r="M141" s="14">
        <f t="shared" si="15"/>
        <v>368822.87000000011</v>
      </c>
      <c r="N141" s="41">
        <f t="shared" si="16"/>
        <v>6.7069972123352792E-2</v>
      </c>
    </row>
    <row r="142" spans="1:14" x14ac:dyDescent="0.2">
      <c r="A142" s="54" t="s">
        <v>122</v>
      </c>
      <c r="B142" s="12">
        <f>VLOOKUP(A142,'Ascores 2024 definitief'!$A$2:$D$346,2,FALSE)</f>
        <v>98.74</v>
      </c>
      <c r="C142" s="12">
        <f t="shared" si="10"/>
        <v>49.37</v>
      </c>
      <c r="D142" s="12">
        <f>VLOOKUP(A142,'Ascores 2024 definitief'!$A$2:$D$346,4,FALSE)</f>
        <v>173.02</v>
      </c>
      <c r="E142" s="12">
        <f t="shared" si="11"/>
        <v>86.51</v>
      </c>
      <c r="F142" s="13">
        <f t="shared" si="12"/>
        <v>87418.398000000001</v>
      </c>
      <c r="G142" s="13">
        <f t="shared" si="9"/>
        <v>0</v>
      </c>
      <c r="H142" s="13">
        <f t="shared" si="13"/>
        <v>87418.4</v>
      </c>
      <c r="I142" s="28">
        <f>VLOOKUP(A142,'[1]Tabel goab.eu'!$A$5:$B$346,2,FALSE)</f>
        <v>64000</v>
      </c>
      <c r="J142" s="16">
        <f t="shared" si="17"/>
        <v>23418.399999999994</v>
      </c>
      <c r="K142" s="19">
        <f t="shared" si="14"/>
        <v>0.36591249999999992</v>
      </c>
      <c r="L142" s="1">
        <f>VLOOKUP(A142,'[1]Tabel goab.eu'!$A$5:$C$346,3,FALSE)</f>
        <v>81562.820000000007</v>
      </c>
      <c r="M142" s="14">
        <f t="shared" si="15"/>
        <v>5855.5799999999872</v>
      </c>
      <c r="N142" s="41">
        <f t="shared" si="16"/>
        <v>6.6983381073092027E-2</v>
      </c>
    </row>
    <row r="143" spans="1:14" x14ac:dyDescent="0.2">
      <c r="A143" s="54" t="s">
        <v>123</v>
      </c>
      <c r="B143" s="12">
        <f>VLOOKUP(A143,'Ascores 2024 definitief'!$A$2:$D$346,2,FALSE)</f>
        <v>0</v>
      </c>
      <c r="C143" s="12">
        <f t="shared" si="10"/>
        <v>0</v>
      </c>
      <c r="D143" s="12">
        <f>VLOOKUP(A143,'Ascores 2024 definitief'!$A$2:$D$346,4,FALSE)</f>
        <v>0</v>
      </c>
      <c r="E143" s="12">
        <f t="shared" si="11"/>
        <v>0</v>
      </c>
      <c r="F143" s="13">
        <f t="shared" si="12"/>
        <v>0</v>
      </c>
      <c r="G143" s="13">
        <f t="shared" si="9"/>
        <v>64000</v>
      </c>
      <c r="H143" s="13">
        <f t="shared" si="13"/>
        <v>64000</v>
      </c>
      <c r="I143" s="28">
        <f>VLOOKUP(A143,'[1]Tabel goab.eu'!$A$5:$B$346,2,FALSE)</f>
        <v>64000</v>
      </c>
      <c r="J143" s="16">
        <f t="shared" si="17"/>
        <v>0</v>
      </c>
      <c r="K143" s="19">
        <f t="shared" si="14"/>
        <v>0</v>
      </c>
      <c r="L143" s="1">
        <f>VLOOKUP(A143,'[1]Tabel goab.eu'!$A$5:$C$346,3,FALSE)</f>
        <v>64000</v>
      </c>
      <c r="M143" s="14">
        <f t="shared" si="15"/>
        <v>0</v>
      </c>
      <c r="N143" s="41">
        <f t="shared" si="16"/>
        <v>0</v>
      </c>
    </row>
    <row r="144" spans="1:14" x14ac:dyDescent="0.2">
      <c r="A144" s="54" t="s">
        <v>124</v>
      </c>
      <c r="B144" s="12">
        <f>VLOOKUP(A144,'Ascores 2024 definitief'!$A$2:$D$346,2,FALSE)</f>
        <v>378.82</v>
      </c>
      <c r="C144" s="12">
        <f t="shared" si="10"/>
        <v>189.41</v>
      </c>
      <c r="D144" s="12">
        <f>VLOOKUP(A144,'Ascores 2024 definitief'!$A$2:$D$346,4,FALSE)</f>
        <v>345.95</v>
      </c>
      <c r="E144" s="12">
        <f t="shared" si="11"/>
        <v>172.97499999999999</v>
      </c>
      <c r="F144" s="13">
        <f t="shared" si="12"/>
        <v>233140.38975</v>
      </c>
      <c r="G144" s="13">
        <f t="shared" si="9"/>
        <v>0</v>
      </c>
      <c r="H144" s="13">
        <f t="shared" si="13"/>
        <v>233140.39</v>
      </c>
      <c r="I144" s="28">
        <f>VLOOKUP(A144,'[1]Tabel goab.eu'!$A$5:$B$346,2,FALSE)</f>
        <v>223228.14</v>
      </c>
      <c r="J144" s="16">
        <f t="shared" si="17"/>
        <v>9912.25</v>
      </c>
      <c r="K144" s="19">
        <f t="shared" si="14"/>
        <v>4.4404123960357325E-2</v>
      </c>
      <c r="L144" s="1">
        <f>VLOOKUP(A144,'[1]Tabel goab.eu'!$A$5:$C$346,3,FALSE)</f>
        <v>217595.88</v>
      </c>
      <c r="M144" s="14">
        <f t="shared" si="15"/>
        <v>15544.510000000009</v>
      </c>
      <c r="N144" s="41">
        <f t="shared" si="16"/>
        <v>6.6674461683794942E-2</v>
      </c>
    </row>
    <row r="145" spans="1:14" x14ac:dyDescent="0.2">
      <c r="A145" s="54" t="s">
        <v>125</v>
      </c>
      <c r="B145" s="12">
        <f>VLOOKUP(A145,'Ascores 2024 definitief'!$A$2:$D$346,2,FALSE)</f>
        <v>8294.74</v>
      </c>
      <c r="C145" s="12">
        <f t="shared" si="10"/>
        <v>4147.37</v>
      </c>
      <c r="D145" s="12">
        <f>VLOOKUP(A145,'Ascores 2024 definitief'!$A$2:$D$346,4,FALSE)</f>
        <v>8091.74</v>
      </c>
      <c r="E145" s="12">
        <f t="shared" si="11"/>
        <v>4045.87</v>
      </c>
      <c r="F145" s="13">
        <f t="shared" si="12"/>
        <v>5271120.9539999999</v>
      </c>
      <c r="G145" s="13">
        <f t="shared" si="9"/>
        <v>0</v>
      </c>
      <c r="H145" s="13">
        <f t="shared" si="13"/>
        <v>5271120.95</v>
      </c>
      <c r="I145" s="28">
        <f>VLOOKUP(A145,'[1]Tabel goab.eu'!$A$5:$B$346,2,FALSE)</f>
        <v>4957996.21</v>
      </c>
      <c r="J145" s="16">
        <f t="shared" si="17"/>
        <v>313124.74000000022</v>
      </c>
      <c r="K145" s="19">
        <f t="shared" si="14"/>
        <v>6.3155502089421778E-2</v>
      </c>
      <c r="L145" s="1">
        <f>VLOOKUP(A145,'[1]Tabel goab.eu'!$A$5:$C$346,3,FALSE)</f>
        <v>4919022.2</v>
      </c>
      <c r="M145" s="14">
        <f t="shared" si="15"/>
        <v>352098.75</v>
      </c>
      <c r="N145" s="41">
        <f t="shared" si="16"/>
        <v>6.6797698884143414E-2</v>
      </c>
    </row>
    <row r="146" spans="1:14" x14ac:dyDescent="0.2">
      <c r="A146" s="54" t="s">
        <v>126</v>
      </c>
      <c r="B146" s="12">
        <f>VLOOKUP(A146,'Ascores 2024 definitief'!$A$2:$D$346,2,FALSE)</f>
        <v>792.12</v>
      </c>
      <c r="C146" s="12">
        <f t="shared" si="10"/>
        <v>396.06</v>
      </c>
      <c r="D146" s="12">
        <f>VLOOKUP(A146,'Ascores 2024 definitief'!$A$2:$D$346,4,FALSE)</f>
        <v>714.63</v>
      </c>
      <c r="E146" s="12">
        <f t="shared" si="11"/>
        <v>357.315</v>
      </c>
      <c r="F146" s="13">
        <f t="shared" si="12"/>
        <v>484683.80625000002</v>
      </c>
      <c r="G146" s="13">
        <f t="shared" ref="G146:G209" si="18">IF(F146&lt;$F$16,$F$16-F146,0)</f>
        <v>0</v>
      </c>
      <c r="H146" s="13">
        <f t="shared" si="13"/>
        <v>484683.81</v>
      </c>
      <c r="I146" s="28">
        <f>VLOOKUP(A146,'[1]Tabel goab.eu'!$A$5:$B$346,2,FALSE)</f>
        <v>447100.45</v>
      </c>
      <c r="J146" s="16">
        <f t="shared" si="17"/>
        <v>37583.359999999986</v>
      </c>
      <c r="K146" s="19">
        <f t="shared" si="14"/>
        <v>8.4060215103787042E-2</v>
      </c>
      <c r="L146" s="1">
        <f>VLOOKUP(A146,'[1]Tabel goab.eu'!$A$5:$C$346,3,FALSE)</f>
        <v>452189.15</v>
      </c>
      <c r="M146" s="14">
        <f t="shared" si="15"/>
        <v>32494.659999999974</v>
      </c>
      <c r="N146" s="41">
        <f t="shared" si="16"/>
        <v>6.704300686255639E-2</v>
      </c>
    </row>
    <row r="147" spans="1:14" x14ac:dyDescent="0.2">
      <c r="A147" s="54" t="s">
        <v>379</v>
      </c>
      <c r="B147" s="12">
        <f>VLOOKUP(A147,'Ascores 2024 definitief'!$A$2:$D$346,2,FALSE)</f>
        <v>3989.57</v>
      </c>
      <c r="C147" s="12">
        <f t="shared" ref="C147:C210" si="19">B147/2</f>
        <v>1994.7850000000001</v>
      </c>
      <c r="D147" s="12">
        <f>VLOOKUP(A147,'Ascores 2024 definitief'!$A$2:$D$346,4,FALSE)</f>
        <v>4193.34</v>
      </c>
      <c r="E147" s="12">
        <f t="shared" ref="E147:E210" si="20">D147/2</f>
        <v>2096.67</v>
      </c>
      <c r="F147" s="13">
        <f t="shared" ref="F147:F210" si="21">$B$14*(C147+E147)</f>
        <v>2632237.5742500001</v>
      </c>
      <c r="G147" s="13">
        <f t="shared" si="18"/>
        <v>0</v>
      </c>
      <c r="H147" s="13">
        <f t="shared" ref="H147:H210" si="22">ROUND(F147+G147,2)</f>
        <v>2632237.5699999998</v>
      </c>
      <c r="I147" s="28">
        <v>2236438.7000000002</v>
      </c>
      <c r="J147" s="16">
        <f t="shared" si="17"/>
        <v>395798.86999999965</v>
      </c>
      <c r="K147" s="19">
        <f t="shared" ref="K147:K210" si="23">J147/I147</f>
        <v>0.17697729430276787</v>
      </c>
      <c r="L147" s="1">
        <v>2455704.39</v>
      </c>
      <c r="M147" s="14">
        <f t="shared" si="15"/>
        <v>176533.1799999997</v>
      </c>
      <c r="N147" s="41">
        <f t="shared" si="16"/>
        <v>6.70658233937447E-2</v>
      </c>
    </row>
    <row r="148" spans="1:14" x14ac:dyDescent="0.2">
      <c r="A148" s="54" t="s">
        <v>2</v>
      </c>
      <c r="B148" s="12">
        <f>VLOOKUP(A148,'Ascores 2024 definitief'!$A$2:$D$346,2,FALSE)</f>
        <v>8304.2099999999991</v>
      </c>
      <c r="C148" s="12">
        <f t="shared" si="19"/>
        <v>4152.1049999999996</v>
      </c>
      <c r="D148" s="12">
        <f>VLOOKUP(A148,'Ascores 2024 definitief'!$A$2:$D$346,4,FALSE)</f>
        <v>8662.93</v>
      </c>
      <c r="E148" s="12">
        <f t="shared" si="20"/>
        <v>4331.4650000000001</v>
      </c>
      <c r="F148" s="13">
        <f t="shared" si="21"/>
        <v>5457904.7594999997</v>
      </c>
      <c r="G148" s="13">
        <f t="shared" si="18"/>
        <v>0</v>
      </c>
      <c r="H148" s="13">
        <f t="shared" si="22"/>
        <v>5457904.7599999998</v>
      </c>
      <c r="I148" s="28">
        <f>VLOOKUP(A148,'[1]Tabel goab.eu'!$A$5:$B$346,2,FALSE)</f>
        <v>4858715.4400000004</v>
      </c>
      <c r="J148" s="16">
        <f t="shared" si="17"/>
        <v>599189.31999999937</v>
      </c>
      <c r="K148" s="19">
        <f t="shared" si="23"/>
        <v>0.1233225792700466</v>
      </c>
      <c r="L148" s="1">
        <f>VLOOKUP(A148,'[1]Tabel goab.eu'!$A$5:$C$346,3,FALSE)</f>
        <v>5091870.92</v>
      </c>
      <c r="M148" s="14">
        <f t="shared" ref="M148:M211" si="24">H148-L148</f>
        <v>366033.83999999985</v>
      </c>
      <c r="N148" s="41">
        <f t="shared" ref="N148:N211" si="25">M148/H148</f>
        <v>6.7064900560851834E-2</v>
      </c>
    </row>
    <row r="149" spans="1:14" x14ac:dyDescent="0.2">
      <c r="A149" s="54" t="s">
        <v>127</v>
      </c>
      <c r="B149" s="12">
        <f>VLOOKUP(A149,'Ascores 2024 definitief'!$A$2:$D$346,2,FALSE)</f>
        <v>1316.99</v>
      </c>
      <c r="C149" s="12">
        <f t="shared" si="19"/>
        <v>658.495</v>
      </c>
      <c r="D149" s="12">
        <f>VLOOKUP(A149,'Ascores 2024 definitief'!$A$2:$D$346,4,FALSE)</f>
        <v>1540.91</v>
      </c>
      <c r="E149" s="12">
        <f t="shared" si="20"/>
        <v>770.45500000000004</v>
      </c>
      <c r="F149" s="13">
        <f t="shared" si="21"/>
        <v>919314.98250000004</v>
      </c>
      <c r="G149" s="13">
        <f t="shared" si="18"/>
        <v>0</v>
      </c>
      <c r="H149" s="13">
        <f t="shared" si="22"/>
        <v>919314.98</v>
      </c>
      <c r="I149" s="28">
        <f>VLOOKUP(A149,'[1]Tabel goab.eu'!$A$5:$B$346,2,FALSE)</f>
        <v>683176.34</v>
      </c>
      <c r="J149" s="16">
        <f t="shared" si="17"/>
        <v>236138.64</v>
      </c>
      <c r="K149" s="19">
        <f t="shared" si="23"/>
        <v>0.34564815286196832</v>
      </c>
      <c r="L149" s="1">
        <f>VLOOKUP(A149,'[1]Tabel goab.eu'!$A$5:$C$346,3,FALSE)</f>
        <v>857668.51</v>
      </c>
      <c r="M149" s="14">
        <f t="shared" si="24"/>
        <v>61646.469999999972</v>
      </c>
      <c r="N149" s="41">
        <f t="shared" si="25"/>
        <v>6.7056962348204061E-2</v>
      </c>
    </row>
    <row r="150" spans="1:14" x14ac:dyDescent="0.2">
      <c r="A150" s="54" t="s">
        <v>128</v>
      </c>
      <c r="B150" s="12">
        <f>VLOOKUP(A150,'Ascores 2024 definitief'!$A$2:$D$346,2,FALSE)</f>
        <v>181.89</v>
      </c>
      <c r="C150" s="12">
        <f t="shared" si="19"/>
        <v>90.944999999999993</v>
      </c>
      <c r="D150" s="12">
        <f>VLOOKUP(A150,'Ascores 2024 definitief'!$A$2:$D$346,4,FALSE)</f>
        <v>244.32</v>
      </c>
      <c r="E150" s="12">
        <f t="shared" si="20"/>
        <v>122.16</v>
      </c>
      <c r="F150" s="13">
        <f t="shared" si="21"/>
        <v>137101.10175</v>
      </c>
      <c r="G150" s="13">
        <f t="shared" si="18"/>
        <v>0</v>
      </c>
      <c r="H150" s="13">
        <f t="shared" si="22"/>
        <v>137101.1</v>
      </c>
      <c r="I150" s="28">
        <f>VLOOKUP(A150,'[1]Tabel goab.eu'!$A$5:$B$346,2,FALSE)</f>
        <v>64000</v>
      </c>
      <c r="J150" s="16">
        <f t="shared" ref="J150:J213" si="26">H150-I150</f>
        <v>73101.100000000006</v>
      </c>
      <c r="K150" s="19">
        <f t="shared" si="23"/>
        <v>1.1422046875</v>
      </c>
      <c r="L150" s="1">
        <f>VLOOKUP(A150,'[1]Tabel goab.eu'!$A$5:$C$346,3,FALSE)</f>
        <v>127909.49</v>
      </c>
      <c r="M150" s="14">
        <f t="shared" si="24"/>
        <v>9191.61</v>
      </c>
      <c r="N150" s="41">
        <f t="shared" si="25"/>
        <v>6.7042569315636416E-2</v>
      </c>
    </row>
    <row r="151" spans="1:14" x14ac:dyDescent="0.2">
      <c r="A151" s="54" t="s">
        <v>129</v>
      </c>
      <c r="B151" s="12">
        <f>VLOOKUP(A151,'Ascores 2024 definitief'!$A$2:$D$346,2,FALSE)</f>
        <v>1368.58</v>
      </c>
      <c r="C151" s="12">
        <f t="shared" si="19"/>
        <v>684.29</v>
      </c>
      <c r="D151" s="12">
        <f>VLOOKUP(A151,'Ascores 2024 definitief'!$A$2:$D$346,4,FALSE)</f>
        <v>1423.32</v>
      </c>
      <c r="E151" s="12">
        <f t="shared" si="20"/>
        <v>711.66</v>
      </c>
      <c r="F151" s="13">
        <f t="shared" si="21"/>
        <v>898084.43249999988</v>
      </c>
      <c r="G151" s="13">
        <f t="shared" si="18"/>
        <v>0</v>
      </c>
      <c r="H151" s="13">
        <f t="shared" si="22"/>
        <v>898084.43</v>
      </c>
      <c r="I151" s="28">
        <f>VLOOKUP(A151,'[1]Tabel goab.eu'!$A$5:$B$346,2,FALSE)</f>
        <v>734322.78</v>
      </c>
      <c r="J151" s="16">
        <f t="shared" si="26"/>
        <v>163761.65000000002</v>
      </c>
      <c r="K151" s="19">
        <f t="shared" si="23"/>
        <v>0.22301044507975093</v>
      </c>
      <c r="L151" s="1">
        <f>VLOOKUP(A151,'[1]Tabel goab.eu'!$A$5:$C$346,3,FALSE)</f>
        <v>832712.61</v>
      </c>
      <c r="M151" s="14">
        <f t="shared" si="24"/>
        <v>65371.820000000065</v>
      </c>
      <c r="N151" s="41">
        <f t="shared" si="25"/>
        <v>7.2790283203106043E-2</v>
      </c>
    </row>
    <row r="152" spans="1:14" x14ac:dyDescent="0.2">
      <c r="A152" s="54" t="s">
        <v>130</v>
      </c>
      <c r="B152" s="12">
        <f>VLOOKUP(A152,'Ascores 2024 definitief'!$A$2:$D$346,2,FALSE)</f>
        <v>553.05999999999995</v>
      </c>
      <c r="C152" s="12">
        <f t="shared" si="19"/>
        <v>276.52999999999997</v>
      </c>
      <c r="D152" s="12">
        <f>VLOOKUP(A152,'Ascores 2024 definitief'!$A$2:$D$346,4,FALSE)</f>
        <v>544.6</v>
      </c>
      <c r="E152" s="12">
        <f t="shared" si="20"/>
        <v>272.3</v>
      </c>
      <c r="F152" s="13">
        <f t="shared" si="21"/>
        <v>353089.78049999999</v>
      </c>
      <c r="G152" s="13">
        <f t="shared" si="18"/>
        <v>0</v>
      </c>
      <c r="H152" s="13">
        <f t="shared" si="22"/>
        <v>353089.78</v>
      </c>
      <c r="I152" s="28">
        <f>VLOOKUP(A152,'[1]Tabel goab.eu'!$A$5:$B$346,2,FALSE)</f>
        <v>325774.52</v>
      </c>
      <c r="J152" s="16">
        <f t="shared" si="26"/>
        <v>27315.260000000009</v>
      </c>
      <c r="K152" s="19">
        <f t="shared" si="23"/>
        <v>8.3847134515001379E-2</v>
      </c>
      <c r="L152" s="1">
        <f>VLOOKUP(A152,'[1]Tabel goab.eu'!$A$5:$C$346,3,FALSE)</f>
        <v>329417.28000000003</v>
      </c>
      <c r="M152" s="14">
        <f t="shared" si="24"/>
        <v>23672.5</v>
      </c>
      <c r="N152" s="41">
        <f t="shared" si="25"/>
        <v>6.7043854965159286E-2</v>
      </c>
    </row>
    <row r="153" spans="1:14" x14ac:dyDescent="0.2">
      <c r="A153" s="54" t="s">
        <v>131</v>
      </c>
      <c r="B153" s="12">
        <f>VLOOKUP(A153,'Ascores 2024 definitief'!$A$2:$D$346,2,FALSE)</f>
        <v>228.78</v>
      </c>
      <c r="C153" s="12">
        <f t="shared" si="19"/>
        <v>114.39</v>
      </c>
      <c r="D153" s="12">
        <f>VLOOKUP(A153,'Ascores 2024 definitief'!$A$2:$D$346,4,FALSE)</f>
        <v>145.13999999999999</v>
      </c>
      <c r="E153" s="12">
        <f t="shared" si="20"/>
        <v>72.569999999999993</v>
      </c>
      <c r="F153" s="13">
        <f t="shared" si="21"/>
        <v>120280.71599999999</v>
      </c>
      <c r="G153" s="13">
        <f t="shared" si="18"/>
        <v>0</v>
      </c>
      <c r="H153" s="13">
        <f t="shared" si="22"/>
        <v>120280.72</v>
      </c>
      <c r="I153" s="28">
        <f>VLOOKUP(A153,'[1]Tabel goab.eu'!$A$5:$B$346,2,FALSE)</f>
        <v>130654.56</v>
      </c>
      <c r="J153" s="16">
        <f t="shared" si="26"/>
        <v>-10373.839999999997</v>
      </c>
      <c r="K153" s="19">
        <f t="shared" si="23"/>
        <v>-7.9398989212469864E-2</v>
      </c>
      <c r="L153" s="1">
        <f>VLOOKUP(A153,'[1]Tabel goab.eu'!$A$5:$C$346,3,FALSE)</f>
        <v>112217.52</v>
      </c>
      <c r="M153" s="14">
        <f t="shared" si="24"/>
        <v>8063.1999999999971</v>
      </c>
      <c r="N153" s="41">
        <f t="shared" si="25"/>
        <v>6.7036512584893043E-2</v>
      </c>
    </row>
    <row r="154" spans="1:14" x14ac:dyDescent="0.2">
      <c r="A154" s="54" t="s">
        <v>132</v>
      </c>
      <c r="B154" s="12">
        <f>VLOOKUP(A154,'Ascores 2024 definitief'!$A$2:$D$346,2,FALSE)</f>
        <v>3740.82</v>
      </c>
      <c r="C154" s="12">
        <f t="shared" si="19"/>
        <v>1870.41</v>
      </c>
      <c r="D154" s="12">
        <f>VLOOKUP(A154,'Ascores 2024 definitief'!$A$2:$D$346,4,FALSE)</f>
        <v>4000.48</v>
      </c>
      <c r="E154" s="12">
        <f t="shared" si="20"/>
        <v>2000.24</v>
      </c>
      <c r="F154" s="13">
        <f t="shared" si="21"/>
        <v>2490182.6775000002</v>
      </c>
      <c r="G154" s="13">
        <f t="shared" si="18"/>
        <v>0</v>
      </c>
      <c r="H154" s="13">
        <f t="shared" si="22"/>
        <v>2490182.6800000002</v>
      </c>
      <c r="I154" s="28">
        <f>VLOOKUP(A154,'[1]Tabel goab.eu'!$A$5:$B$346,2,FALSE)</f>
        <v>2232985.2000000002</v>
      </c>
      <c r="J154" s="16">
        <f t="shared" si="26"/>
        <v>257197.47999999998</v>
      </c>
      <c r="K154" s="19">
        <f t="shared" si="23"/>
        <v>0.1151810052301287</v>
      </c>
      <c r="L154" s="1">
        <f>VLOOKUP(A154,'[1]Tabel goab.eu'!$A$5:$C$346,3,FALSE)</f>
        <v>2324814.96</v>
      </c>
      <c r="M154" s="14">
        <f t="shared" si="24"/>
        <v>165367.7200000002</v>
      </c>
      <c r="N154" s="41">
        <f t="shared" si="25"/>
        <v>6.6407866911997071E-2</v>
      </c>
    </row>
    <row r="155" spans="1:14" x14ac:dyDescent="0.2">
      <c r="A155" s="54" t="s">
        <v>133</v>
      </c>
      <c r="B155" s="12">
        <f>VLOOKUP(A155,'Ascores 2024 definitief'!$A$2:$D$346,2,FALSE)</f>
        <v>1814.25</v>
      </c>
      <c r="C155" s="12">
        <f t="shared" si="19"/>
        <v>907.125</v>
      </c>
      <c r="D155" s="12">
        <f>VLOOKUP(A155,'Ascores 2024 definitief'!$A$2:$D$346,4,FALSE)</f>
        <v>2196.1799999999998</v>
      </c>
      <c r="E155" s="12">
        <f t="shared" si="20"/>
        <v>1098.0899999999999</v>
      </c>
      <c r="F155" s="13">
        <f t="shared" si="21"/>
        <v>1290055.0702500001</v>
      </c>
      <c r="G155" s="13">
        <f t="shared" si="18"/>
        <v>0</v>
      </c>
      <c r="H155" s="13">
        <f t="shared" si="22"/>
        <v>1290055.07</v>
      </c>
      <c r="I155" s="28">
        <f>VLOOKUP(A155,'[1]Tabel goab.eu'!$A$5:$B$346,2,FALSE)</f>
        <v>881544.02</v>
      </c>
      <c r="J155" s="16">
        <f t="shared" si="26"/>
        <v>408511.05000000005</v>
      </c>
      <c r="K155" s="19">
        <f t="shared" si="23"/>
        <v>0.46340402830932942</v>
      </c>
      <c r="L155" s="1">
        <f>VLOOKUP(A155,'[1]Tabel goab.eu'!$A$5:$C$346,3,FALSE)</f>
        <v>1204926.44</v>
      </c>
      <c r="M155" s="14">
        <f t="shared" si="24"/>
        <v>85128.630000000121</v>
      </c>
      <c r="N155" s="41">
        <f t="shared" si="25"/>
        <v>6.5988369008154135E-2</v>
      </c>
    </row>
    <row r="156" spans="1:14" x14ac:dyDescent="0.2">
      <c r="A156" s="54" t="s">
        <v>134</v>
      </c>
      <c r="B156" s="12">
        <f>VLOOKUP(A156,'Ascores 2024 definitief'!$A$2:$D$346,2,FALSE)</f>
        <v>513.5</v>
      </c>
      <c r="C156" s="12">
        <f t="shared" si="19"/>
        <v>256.75</v>
      </c>
      <c r="D156" s="12">
        <f>VLOOKUP(A156,'Ascores 2024 definitief'!$A$2:$D$346,4,FALSE)</f>
        <v>553.63</v>
      </c>
      <c r="E156" s="12">
        <f t="shared" si="20"/>
        <v>276.815</v>
      </c>
      <c r="F156" s="13">
        <f t="shared" si="21"/>
        <v>343269.04275000002</v>
      </c>
      <c r="G156" s="13">
        <f t="shared" si="18"/>
        <v>0</v>
      </c>
      <c r="H156" s="13">
        <f t="shared" si="22"/>
        <v>343269.04</v>
      </c>
      <c r="I156" s="28">
        <f>VLOOKUP(A156,'[1]Tabel goab.eu'!$A$5:$B$346,2,FALSE)</f>
        <v>305435.24</v>
      </c>
      <c r="J156" s="16">
        <f t="shared" si="26"/>
        <v>37833.799999999988</v>
      </c>
      <c r="K156" s="19">
        <f t="shared" si="23"/>
        <v>0.12386848354498974</v>
      </c>
      <c r="L156" s="1">
        <f>VLOOKUP(A156,'[1]Tabel goab.eu'!$A$5:$C$346,3,FALSE)</f>
        <v>320255.38</v>
      </c>
      <c r="M156" s="14">
        <f t="shared" si="24"/>
        <v>23013.659999999974</v>
      </c>
      <c r="N156" s="41">
        <f t="shared" si="25"/>
        <v>6.7042632216409548E-2</v>
      </c>
    </row>
    <row r="157" spans="1:14" x14ac:dyDescent="0.2">
      <c r="A157" s="54" t="s">
        <v>135</v>
      </c>
      <c r="B157" s="12">
        <f>VLOOKUP(A157,'Ascores 2024 definitief'!$A$2:$D$346,2,FALSE)</f>
        <v>1783.21</v>
      </c>
      <c r="C157" s="12">
        <f t="shared" si="19"/>
        <v>891.60500000000002</v>
      </c>
      <c r="D157" s="12">
        <f>VLOOKUP(A157,'Ascores 2024 definitief'!$A$2:$D$346,4,FALSE)</f>
        <v>1899.95</v>
      </c>
      <c r="E157" s="12">
        <f t="shared" si="20"/>
        <v>949.97500000000002</v>
      </c>
      <c r="F157" s="13">
        <f t="shared" si="21"/>
        <v>1184780.493</v>
      </c>
      <c r="G157" s="13">
        <f t="shared" si="18"/>
        <v>0</v>
      </c>
      <c r="H157" s="13">
        <f t="shared" si="22"/>
        <v>1184780.49</v>
      </c>
      <c r="I157" s="28">
        <f>VLOOKUP(A157,'[1]Tabel goab.eu'!$A$5:$B$346,2,FALSE)</f>
        <v>1001599.49</v>
      </c>
      <c r="J157" s="16">
        <f t="shared" si="26"/>
        <v>183181</v>
      </c>
      <c r="K157" s="19">
        <f t="shared" si="23"/>
        <v>0.18288847171837119</v>
      </c>
      <c r="L157" s="1">
        <f>VLOOKUP(A157,'[1]Tabel goab.eu'!$A$5:$C$346,3,FALSE)</f>
        <v>1105411.94</v>
      </c>
      <c r="M157" s="14">
        <f t="shared" si="24"/>
        <v>79368.550000000047</v>
      </c>
      <c r="N157" s="41">
        <f t="shared" si="25"/>
        <v>6.6990088602826375E-2</v>
      </c>
    </row>
    <row r="158" spans="1:14" x14ac:dyDescent="0.2">
      <c r="A158" s="54" t="s">
        <v>136</v>
      </c>
      <c r="B158" s="12">
        <f>VLOOKUP(A158,'Ascores 2024 definitief'!$A$2:$D$346,2,FALSE)</f>
        <v>3591.29</v>
      </c>
      <c r="C158" s="12">
        <f t="shared" si="19"/>
        <v>1795.645</v>
      </c>
      <c r="D158" s="12">
        <f>VLOOKUP(A158,'Ascores 2024 definitief'!$A$2:$D$346,4,FALSE)</f>
        <v>3556.1</v>
      </c>
      <c r="E158" s="12">
        <f t="shared" si="20"/>
        <v>1778.05</v>
      </c>
      <c r="F158" s="13">
        <f t="shared" si="21"/>
        <v>2299136.6782499999</v>
      </c>
      <c r="G158" s="13">
        <f t="shared" si="18"/>
        <v>0</v>
      </c>
      <c r="H158" s="13">
        <f t="shared" si="22"/>
        <v>2299136.6800000002</v>
      </c>
      <c r="I158" s="28">
        <f>VLOOKUP(A158,'[1]Tabel goab.eu'!$A$5:$B$346,2,FALSE)</f>
        <v>2154413.52</v>
      </c>
      <c r="J158" s="16">
        <f t="shared" si="26"/>
        <v>144723.16000000015</v>
      </c>
      <c r="K158" s="19">
        <f t="shared" si="23"/>
        <v>6.7175200422990355E-2</v>
      </c>
      <c r="L158" s="1">
        <f>VLOOKUP(A158,'[1]Tabel goab.eu'!$A$5:$C$346,3,FALSE)</f>
        <v>2142852.36</v>
      </c>
      <c r="M158" s="14">
        <f t="shared" si="24"/>
        <v>156284.3200000003</v>
      </c>
      <c r="N158" s="41">
        <f t="shared" si="25"/>
        <v>6.7975219289703251E-2</v>
      </c>
    </row>
    <row r="159" spans="1:14" x14ac:dyDescent="0.2">
      <c r="A159" s="54" t="s">
        <v>137</v>
      </c>
      <c r="B159" s="12">
        <f>VLOOKUP(A159,'Ascores 2024 definitief'!$A$2:$D$346,2,FALSE)</f>
        <v>4946.28</v>
      </c>
      <c r="C159" s="12">
        <f t="shared" si="19"/>
        <v>2473.14</v>
      </c>
      <c r="D159" s="12">
        <f>VLOOKUP(A159,'Ascores 2024 definitief'!$A$2:$D$346,4,FALSE)</f>
        <v>5140.45</v>
      </c>
      <c r="E159" s="12">
        <f t="shared" si="20"/>
        <v>2570.2249999999999</v>
      </c>
      <c r="F159" s="13">
        <f t="shared" si="21"/>
        <v>3244648.8727500001</v>
      </c>
      <c r="G159" s="13">
        <f t="shared" si="18"/>
        <v>0</v>
      </c>
      <c r="H159" s="13">
        <f t="shared" si="22"/>
        <v>3244648.87</v>
      </c>
      <c r="I159" s="28">
        <f>VLOOKUP(A159,'[1]Tabel goab.eu'!$A$5:$B$346,2,FALSE)</f>
        <v>2935328.78</v>
      </c>
      <c r="J159" s="16">
        <f t="shared" si="26"/>
        <v>309320.09000000032</v>
      </c>
      <c r="K159" s="19">
        <f t="shared" si="23"/>
        <v>0.10537834538589587</v>
      </c>
      <c r="L159" s="1">
        <f>VLOOKUP(A159,'[1]Tabel goab.eu'!$A$5:$C$346,3,FALSE)</f>
        <v>3025452.76</v>
      </c>
      <c r="M159" s="14">
        <f t="shared" si="24"/>
        <v>219196.11000000034</v>
      </c>
      <c r="N159" s="41">
        <f t="shared" si="25"/>
        <v>6.75561882910308E-2</v>
      </c>
    </row>
    <row r="160" spans="1:14" x14ac:dyDescent="0.2">
      <c r="A160" s="54" t="s">
        <v>138</v>
      </c>
      <c r="B160" s="12">
        <f>VLOOKUP(A160,'Ascores 2024 definitief'!$A$2:$D$346,2,FALSE)</f>
        <v>745.58</v>
      </c>
      <c r="C160" s="12">
        <f t="shared" si="19"/>
        <v>372.79</v>
      </c>
      <c r="D160" s="12">
        <f>VLOOKUP(A160,'Ascores 2024 definitief'!$A$2:$D$346,4,FALSE)</f>
        <v>754.89</v>
      </c>
      <c r="E160" s="12">
        <f t="shared" si="20"/>
        <v>377.44499999999999</v>
      </c>
      <c r="F160" s="13">
        <f t="shared" si="21"/>
        <v>482663.68725000002</v>
      </c>
      <c r="G160" s="13">
        <f t="shared" si="18"/>
        <v>0</v>
      </c>
      <c r="H160" s="13">
        <f t="shared" si="22"/>
        <v>482663.69</v>
      </c>
      <c r="I160" s="28">
        <f>VLOOKUP(A160,'[1]Tabel goab.eu'!$A$5:$B$346,2,FALSE)</f>
        <v>408223.19</v>
      </c>
      <c r="J160" s="16">
        <f t="shared" si="26"/>
        <v>74440.5</v>
      </c>
      <c r="K160" s="19">
        <f t="shared" si="23"/>
        <v>0.18235245283346102</v>
      </c>
      <c r="L160" s="1">
        <f>VLOOKUP(A160,'[1]Tabel goab.eu'!$A$5:$C$346,3,FALSE)</f>
        <v>450301.55</v>
      </c>
      <c r="M160" s="14">
        <f t="shared" si="24"/>
        <v>32362.140000000014</v>
      </c>
      <c r="N160" s="41">
        <f t="shared" si="25"/>
        <v>6.7049046096672435E-2</v>
      </c>
    </row>
    <row r="161" spans="1:14" x14ac:dyDescent="0.2">
      <c r="A161" s="54" t="s">
        <v>139</v>
      </c>
      <c r="B161" s="12">
        <f>VLOOKUP(A161,'Ascores 2024 definitief'!$A$2:$D$346,2,FALSE)</f>
        <v>472.62</v>
      </c>
      <c r="C161" s="12">
        <f t="shared" si="19"/>
        <v>236.31</v>
      </c>
      <c r="D161" s="12">
        <f>VLOOKUP(A161,'Ascores 2024 definitief'!$A$2:$D$346,4,FALSE)</f>
        <v>527.16</v>
      </c>
      <c r="E161" s="12">
        <f t="shared" si="20"/>
        <v>263.58</v>
      </c>
      <c r="F161" s="13">
        <f t="shared" si="21"/>
        <v>321604.23149999999</v>
      </c>
      <c r="G161" s="13">
        <f t="shared" si="18"/>
        <v>0</v>
      </c>
      <c r="H161" s="13">
        <f t="shared" si="22"/>
        <v>321604.23</v>
      </c>
      <c r="I161" s="28">
        <f>VLOOKUP(A161,'[1]Tabel goab.eu'!$A$5:$B$346,2,FALSE)</f>
        <v>154035.79999999999</v>
      </c>
      <c r="J161" s="16">
        <f t="shared" si="26"/>
        <v>167568.43</v>
      </c>
      <c r="K161" s="19">
        <f t="shared" si="23"/>
        <v>1.0878537976236693</v>
      </c>
      <c r="L161" s="1">
        <f>VLOOKUP(A161,'[1]Tabel goab.eu'!$A$5:$C$346,3,FALSE)</f>
        <v>300052.99</v>
      </c>
      <c r="M161" s="14">
        <f t="shared" si="24"/>
        <v>21551.239999999991</v>
      </c>
      <c r="N161" s="41">
        <f t="shared" si="25"/>
        <v>6.7011680785417499E-2</v>
      </c>
    </row>
    <row r="162" spans="1:14" x14ac:dyDescent="0.2">
      <c r="A162" s="54" t="s">
        <v>140</v>
      </c>
      <c r="B162" s="12">
        <f>VLOOKUP(A162,'Ascores 2024 definitief'!$A$2:$D$346,2,FALSE)</f>
        <v>1167.06</v>
      </c>
      <c r="C162" s="12">
        <f t="shared" si="19"/>
        <v>583.53</v>
      </c>
      <c r="D162" s="12">
        <f>VLOOKUP(A162,'Ascores 2024 definitief'!$A$2:$D$346,4,FALSE)</f>
        <v>1303.8800000000001</v>
      </c>
      <c r="E162" s="12">
        <f t="shared" si="20"/>
        <v>651.94000000000005</v>
      </c>
      <c r="F162" s="13">
        <f t="shared" si="21"/>
        <v>794839.62450000003</v>
      </c>
      <c r="G162" s="13">
        <f t="shared" si="18"/>
        <v>0</v>
      </c>
      <c r="H162" s="13">
        <f t="shared" si="22"/>
        <v>794839.62</v>
      </c>
      <c r="I162" s="28">
        <f>VLOOKUP(A162,'[1]Tabel goab.eu'!$A$5:$B$346,2,FALSE)</f>
        <v>701690.46</v>
      </c>
      <c r="J162" s="16">
        <f t="shared" si="26"/>
        <v>93149.160000000033</v>
      </c>
      <c r="K162" s="19">
        <f t="shared" si="23"/>
        <v>0.13274964576260598</v>
      </c>
      <c r="L162" s="1">
        <f>VLOOKUP(A162,'[1]Tabel goab.eu'!$A$5:$C$346,3,FALSE)</f>
        <v>741540.75</v>
      </c>
      <c r="M162" s="14">
        <f t="shared" si="24"/>
        <v>53298.869999999995</v>
      </c>
      <c r="N162" s="41">
        <f t="shared" si="25"/>
        <v>6.705613139918716E-2</v>
      </c>
    </row>
    <row r="163" spans="1:14" x14ac:dyDescent="0.2">
      <c r="A163" s="54" t="s">
        <v>141</v>
      </c>
      <c r="B163" s="12">
        <f>VLOOKUP(A163,'Ascores 2024 definitief'!$A$2:$D$346,2,FALSE)</f>
        <v>948.29</v>
      </c>
      <c r="C163" s="12">
        <f t="shared" si="19"/>
        <v>474.14499999999998</v>
      </c>
      <c r="D163" s="12">
        <f>VLOOKUP(A163,'Ascores 2024 definitief'!$A$2:$D$346,4,FALSE)</f>
        <v>874.5</v>
      </c>
      <c r="E163" s="12">
        <f t="shared" si="20"/>
        <v>437.25</v>
      </c>
      <c r="F163" s="13">
        <f t="shared" si="21"/>
        <v>586345.97325000004</v>
      </c>
      <c r="G163" s="13">
        <f t="shared" si="18"/>
        <v>0</v>
      </c>
      <c r="H163" s="13">
        <f t="shared" si="22"/>
        <v>586345.97</v>
      </c>
      <c r="I163" s="28">
        <f>VLOOKUP(A163,'[1]Tabel goab.eu'!$A$5:$B$346,2,FALSE)</f>
        <v>510563.8</v>
      </c>
      <c r="J163" s="16">
        <f t="shared" si="26"/>
        <v>75782.169999999984</v>
      </c>
      <c r="K163" s="19">
        <f t="shared" si="23"/>
        <v>0.14842840405058091</v>
      </c>
      <c r="L163" s="1">
        <f>VLOOKUP(A163,'[1]Tabel goab.eu'!$A$5:$C$346,3,FALSE)</f>
        <v>547025.17000000004</v>
      </c>
      <c r="M163" s="14">
        <f t="shared" si="24"/>
        <v>39320.79999999993</v>
      </c>
      <c r="N163" s="41">
        <f t="shared" si="25"/>
        <v>6.7060749134167208E-2</v>
      </c>
    </row>
    <row r="164" spans="1:14" x14ac:dyDescent="0.2">
      <c r="A164" s="54" t="s">
        <v>142</v>
      </c>
      <c r="B164" s="12">
        <f>VLOOKUP(A164,'Ascores 2024 definitief'!$A$2:$D$346,2,FALSE)</f>
        <v>1061.8599999999999</v>
      </c>
      <c r="C164" s="12">
        <f t="shared" si="19"/>
        <v>530.92999999999995</v>
      </c>
      <c r="D164" s="12">
        <f>VLOOKUP(A164,'Ascores 2024 definitief'!$A$2:$D$346,4,FALSE)</f>
        <v>1084.5</v>
      </c>
      <c r="E164" s="12">
        <f t="shared" si="20"/>
        <v>542.25</v>
      </c>
      <c r="F164" s="13">
        <f t="shared" si="21"/>
        <v>690430.35299999989</v>
      </c>
      <c r="G164" s="13">
        <f t="shared" si="18"/>
        <v>0</v>
      </c>
      <c r="H164" s="13">
        <f t="shared" si="22"/>
        <v>690430.35</v>
      </c>
      <c r="I164" s="28">
        <f>VLOOKUP(A164,'[1]Tabel goab.eu'!$A$5:$B$346,2,FALSE)</f>
        <v>633694.02</v>
      </c>
      <c r="J164" s="16">
        <f t="shared" si="26"/>
        <v>56736.329999999958</v>
      </c>
      <c r="K164" s="19">
        <f t="shared" si="23"/>
        <v>8.9532689609411104E-2</v>
      </c>
      <c r="L164" s="1">
        <f>VLOOKUP(A164,'[1]Tabel goab.eu'!$A$5:$C$346,3,FALSE)</f>
        <v>644129.91</v>
      </c>
      <c r="M164" s="14">
        <f t="shared" si="24"/>
        <v>46300.439999999944</v>
      </c>
      <c r="N164" s="41">
        <f t="shared" si="25"/>
        <v>6.7060261762826534E-2</v>
      </c>
    </row>
    <row r="165" spans="1:14" x14ac:dyDescent="0.2">
      <c r="A165" s="54" t="s">
        <v>143</v>
      </c>
      <c r="B165" s="12">
        <f>VLOOKUP(A165,'Ascores 2024 definitief'!$A$2:$D$346,2,FALSE)</f>
        <v>584.91</v>
      </c>
      <c r="C165" s="12">
        <f t="shared" si="19"/>
        <v>292.45499999999998</v>
      </c>
      <c r="D165" s="12">
        <f>VLOOKUP(A165,'Ascores 2024 definitief'!$A$2:$D$346,4,FALSE)</f>
        <v>592.95000000000005</v>
      </c>
      <c r="E165" s="12">
        <f t="shared" si="20"/>
        <v>296.47500000000002</v>
      </c>
      <c r="F165" s="13">
        <f t="shared" si="21"/>
        <v>378888.11550000007</v>
      </c>
      <c r="G165" s="13">
        <f t="shared" si="18"/>
        <v>0</v>
      </c>
      <c r="H165" s="13">
        <f t="shared" si="22"/>
        <v>378888.12</v>
      </c>
      <c r="I165" s="28">
        <f>VLOOKUP(A165,'[1]Tabel goab.eu'!$A$5:$B$346,2,FALSE)</f>
        <v>363357.47</v>
      </c>
      <c r="J165" s="16">
        <f t="shared" si="26"/>
        <v>15530.650000000023</v>
      </c>
      <c r="K165" s="19">
        <f t="shared" si="23"/>
        <v>4.27420688502703E-2</v>
      </c>
      <c r="L165" s="1">
        <f>VLOOKUP(A165,'[1]Tabel goab.eu'!$A$5:$C$346,3,FALSE)</f>
        <v>353481.9</v>
      </c>
      <c r="M165" s="14">
        <f t="shared" si="24"/>
        <v>25406.219999999972</v>
      </c>
      <c r="N165" s="41">
        <f t="shared" si="25"/>
        <v>6.7054675665206842E-2</v>
      </c>
    </row>
    <row r="166" spans="1:14" x14ac:dyDescent="0.2">
      <c r="A166" s="54" t="s">
        <v>144</v>
      </c>
      <c r="B166" s="12">
        <f>VLOOKUP(A166,'Ascores 2024 definitief'!$A$2:$D$346,2,FALSE)</f>
        <v>1785.64</v>
      </c>
      <c r="C166" s="12">
        <f t="shared" si="19"/>
        <v>892.82</v>
      </c>
      <c r="D166" s="12">
        <f>VLOOKUP(A166,'Ascores 2024 definitief'!$A$2:$D$346,4,FALSE)</f>
        <v>1644.66</v>
      </c>
      <c r="E166" s="12">
        <f t="shared" si="20"/>
        <v>822.33</v>
      </c>
      <c r="F166" s="13">
        <f t="shared" si="21"/>
        <v>1103441.7525000002</v>
      </c>
      <c r="G166" s="13">
        <f t="shared" si="18"/>
        <v>0</v>
      </c>
      <c r="H166" s="13">
        <f t="shared" si="22"/>
        <v>1103441.75</v>
      </c>
      <c r="I166" s="28">
        <f>VLOOKUP(A166,'[1]Tabel goab.eu'!$A$5:$B$346,2,FALSE)</f>
        <v>1024417.07</v>
      </c>
      <c r="J166" s="16">
        <f t="shared" si="26"/>
        <v>79024.680000000051</v>
      </c>
      <c r="K166" s="19">
        <f t="shared" si="23"/>
        <v>7.7141119876106765E-2</v>
      </c>
      <c r="L166" s="1">
        <f>VLOOKUP(A166,'[1]Tabel goab.eu'!$A$5:$C$346,3,FALSE)</f>
        <v>1029448.89</v>
      </c>
      <c r="M166" s="14">
        <f t="shared" si="24"/>
        <v>73992.859999999986</v>
      </c>
      <c r="N166" s="41">
        <f t="shared" si="25"/>
        <v>6.7056425950894089E-2</v>
      </c>
    </row>
    <row r="167" spans="1:14" x14ac:dyDescent="0.2">
      <c r="A167" s="54" t="s">
        <v>145</v>
      </c>
      <c r="B167" s="12">
        <f>VLOOKUP(A167,'Ascores 2024 definitief'!$A$2:$D$346,2,FALSE)</f>
        <v>250.04</v>
      </c>
      <c r="C167" s="12">
        <f t="shared" si="19"/>
        <v>125.02</v>
      </c>
      <c r="D167" s="12">
        <f>VLOOKUP(A167,'Ascores 2024 definitief'!$A$2:$D$346,4,FALSE)</f>
        <v>188.54</v>
      </c>
      <c r="E167" s="12">
        <f t="shared" si="20"/>
        <v>94.27</v>
      </c>
      <c r="F167" s="13">
        <f t="shared" si="21"/>
        <v>141080.22150000001</v>
      </c>
      <c r="G167" s="13">
        <f t="shared" si="18"/>
        <v>0</v>
      </c>
      <c r="H167" s="13">
        <f t="shared" si="22"/>
        <v>141080.22</v>
      </c>
      <c r="I167" s="28">
        <f>VLOOKUP(A167,'[1]Tabel goab.eu'!$A$5:$B$346,2,FALSE)</f>
        <v>118644.84</v>
      </c>
      <c r="J167" s="16">
        <f t="shared" si="26"/>
        <v>22435.380000000005</v>
      </c>
      <c r="K167" s="19">
        <f t="shared" si="23"/>
        <v>0.18909697210599302</v>
      </c>
      <c r="L167" s="1">
        <f>VLOOKUP(A167,'[1]Tabel goab.eu'!$A$5:$C$346,3,FALSE)</f>
        <v>135129.78</v>
      </c>
      <c r="M167" s="14">
        <f t="shared" si="24"/>
        <v>5950.4400000000023</v>
      </c>
      <c r="N167" s="41">
        <f t="shared" si="25"/>
        <v>4.2177705705307253E-2</v>
      </c>
    </row>
    <row r="168" spans="1:14" x14ac:dyDescent="0.2">
      <c r="A168" s="54" t="s">
        <v>146</v>
      </c>
      <c r="B168" s="12">
        <f>VLOOKUP(A168,'Ascores 2024 definitief'!$A$2:$D$346,2,FALSE)</f>
        <v>3773.7</v>
      </c>
      <c r="C168" s="12">
        <f t="shared" si="19"/>
        <v>1886.85</v>
      </c>
      <c r="D168" s="12">
        <f>VLOOKUP(A168,'Ascores 2024 definitief'!$A$2:$D$346,4,FALSE)</f>
        <v>3571.18</v>
      </c>
      <c r="E168" s="12">
        <f t="shared" si="20"/>
        <v>1785.59</v>
      </c>
      <c r="F168" s="13">
        <f t="shared" si="21"/>
        <v>2362664.2739999997</v>
      </c>
      <c r="G168" s="13">
        <f t="shared" si="18"/>
        <v>0</v>
      </c>
      <c r="H168" s="13">
        <f t="shared" si="22"/>
        <v>2362664.27</v>
      </c>
      <c r="I168" s="28">
        <f>VLOOKUP(A168,'[1]Tabel goab.eu'!$A$5:$B$346,2,FALSE)</f>
        <v>2137638.08</v>
      </c>
      <c r="J168" s="16">
        <f t="shared" si="26"/>
        <v>225026.18999999994</v>
      </c>
      <c r="K168" s="19">
        <f t="shared" si="23"/>
        <v>0.10526861029721174</v>
      </c>
      <c r="L168" s="1">
        <f>VLOOKUP(A168,'[1]Tabel goab.eu'!$A$5:$C$346,3,FALSE)</f>
        <v>2205827.29</v>
      </c>
      <c r="M168" s="14">
        <f t="shared" si="24"/>
        <v>156836.97999999998</v>
      </c>
      <c r="N168" s="41">
        <f t="shared" si="25"/>
        <v>6.6381407630124262E-2</v>
      </c>
    </row>
    <row r="169" spans="1:14" x14ac:dyDescent="0.2">
      <c r="A169" s="54" t="s">
        <v>147</v>
      </c>
      <c r="B169" s="12">
        <f>VLOOKUP(A169,'Ascores 2024 definitief'!$A$2:$D$346,2,FALSE)</f>
        <v>3849.65</v>
      </c>
      <c r="C169" s="12">
        <f t="shared" si="19"/>
        <v>1924.825</v>
      </c>
      <c r="D169" s="12">
        <f>VLOOKUP(A169,'Ascores 2024 definitief'!$A$2:$D$346,4,FALSE)</f>
        <v>3500.7</v>
      </c>
      <c r="E169" s="12">
        <f t="shared" si="20"/>
        <v>1750.35</v>
      </c>
      <c r="F169" s="13">
        <f t="shared" si="21"/>
        <v>2364423.8362500002</v>
      </c>
      <c r="G169" s="13">
        <f t="shared" si="18"/>
        <v>0</v>
      </c>
      <c r="H169" s="13">
        <f t="shared" si="22"/>
        <v>2364423.84</v>
      </c>
      <c r="I169" s="28">
        <f>VLOOKUP(A169,'[1]Tabel goab.eu'!$A$5:$B$346,2,FALSE)</f>
        <v>2319558.38</v>
      </c>
      <c r="J169" s="16">
        <f t="shared" si="26"/>
        <v>44865.459999999963</v>
      </c>
      <c r="K169" s="19">
        <f t="shared" si="23"/>
        <v>1.9342242207329122E-2</v>
      </c>
      <c r="L169" s="1">
        <f>VLOOKUP(A169,'[1]Tabel goab.eu'!$A$5:$C$346,3,FALSE)</f>
        <v>2205842.2999999998</v>
      </c>
      <c r="M169" s="14">
        <f t="shared" si="24"/>
        <v>158581.54000000004</v>
      </c>
      <c r="N169" s="41">
        <f t="shared" si="25"/>
        <v>6.7069844804136317E-2</v>
      </c>
    </row>
    <row r="170" spans="1:14" x14ac:dyDescent="0.2">
      <c r="A170" s="54" t="s">
        <v>148</v>
      </c>
      <c r="B170" s="12">
        <f>VLOOKUP(A170,'Ascores 2024 definitief'!$A$2:$D$346,2,FALSE)</f>
        <v>245.43</v>
      </c>
      <c r="C170" s="12">
        <f t="shared" si="19"/>
        <v>122.715</v>
      </c>
      <c r="D170" s="12">
        <f>VLOOKUP(A170,'Ascores 2024 definitief'!$A$2:$D$346,4,FALSE)</f>
        <v>407.48</v>
      </c>
      <c r="E170" s="12">
        <f t="shared" si="20"/>
        <v>203.74</v>
      </c>
      <c r="F170" s="13">
        <f t="shared" si="21"/>
        <v>210024.82425000003</v>
      </c>
      <c r="G170" s="13">
        <f t="shared" si="18"/>
        <v>0</v>
      </c>
      <c r="H170" s="13">
        <f t="shared" si="22"/>
        <v>210024.82</v>
      </c>
      <c r="I170" s="28">
        <f>VLOOKUP(A170,'[1]Tabel goab.eu'!$A$5:$B$346,2,FALSE)</f>
        <v>136589.34</v>
      </c>
      <c r="J170" s="16">
        <f t="shared" si="26"/>
        <v>73435.48000000001</v>
      </c>
      <c r="K170" s="19">
        <f t="shared" si="23"/>
        <v>0.53763697811264055</v>
      </c>
      <c r="L170" s="1">
        <f>VLOOKUP(A170,'[1]Tabel goab.eu'!$A$5:$C$346,3,FALSE)</f>
        <v>195860</v>
      </c>
      <c r="M170" s="14">
        <f t="shared" si="24"/>
        <v>14164.820000000007</v>
      </c>
      <c r="N170" s="41">
        <f t="shared" si="25"/>
        <v>6.7443552623923236E-2</v>
      </c>
    </row>
    <row r="171" spans="1:14" x14ac:dyDescent="0.2">
      <c r="A171" s="54" t="s">
        <v>149</v>
      </c>
      <c r="B171" s="12">
        <f>VLOOKUP(A171,'Ascores 2024 definitief'!$A$2:$D$346,2,FALSE)</f>
        <v>1145.74</v>
      </c>
      <c r="C171" s="12">
        <f t="shared" si="19"/>
        <v>572.87</v>
      </c>
      <c r="D171" s="12">
        <f>VLOOKUP(A171,'Ascores 2024 definitief'!$A$2:$D$346,4,FALSE)</f>
        <v>1269.1400000000001</v>
      </c>
      <c r="E171" s="12">
        <f t="shared" si="20"/>
        <v>634.57000000000005</v>
      </c>
      <c r="F171" s="13">
        <f t="shared" si="21"/>
        <v>776806.52400000009</v>
      </c>
      <c r="G171" s="13">
        <f t="shared" si="18"/>
        <v>0</v>
      </c>
      <c r="H171" s="13">
        <f t="shared" si="22"/>
        <v>776806.52</v>
      </c>
      <c r="I171" s="28">
        <f>VLOOKUP(A171,'[1]Tabel goab.eu'!$A$5:$B$346,2,FALSE)</f>
        <v>656234.23999999999</v>
      </c>
      <c r="J171" s="16">
        <f t="shared" si="26"/>
        <v>120572.28000000003</v>
      </c>
      <c r="K171" s="19">
        <f t="shared" si="23"/>
        <v>0.18373360097760219</v>
      </c>
      <c r="L171" s="1">
        <f>VLOOKUP(A171,'[1]Tabel goab.eu'!$A$5:$C$346,3,FALSE)</f>
        <v>725551.69</v>
      </c>
      <c r="M171" s="14">
        <f t="shared" si="24"/>
        <v>51254.830000000075</v>
      </c>
      <c r="N171" s="41">
        <f t="shared" si="25"/>
        <v>6.5981462153536091E-2</v>
      </c>
    </row>
    <row r="172" spans="1:14" x14ac:dyDescent="0.2">
      <c r="A172" s="54" t="s">
        <v>150</v>
      </c>
      <c r="B172" s="12">
        <f>VLOOKUP(A172,'Ascores 2024 definitief'!$A$2:$D$346,2,FALSE)</f>
        <v>1913.61</v>
      </c>
      <c r="C172" s="12">
        <f t="shared" si="19"/>
        <v>956.80499999999995</v>
      </c>
      <c r="D172" s="12">
        <f>VLOOKUP(A172,'Ascores 2024 definitief'!$A$2:$D$346,4,FALSE)</f>
        <v>1929.17</v>
      </c>
      <c r="E172" s="12">
        <f t="shared" si="20"/>
        <v>964.58500000000004</v>
      </c>
      <c r="F172" s="13">
        <f t="shared" si="21"/>
        <v>1236126.2564999999</v>
      </c>
      <c r="G172" s="13">
        <f t="shared" si="18"/>
        <v>0</v>
      </c>
      <c r="H172" s="13">
        <f t="shared" si="22"/>
        <v>1236126.26</v>
      </c>
      <c r="I172" s="28">
        <f>VLOOKUP(A172,'[1]Tabel goab.eu'!$A$5:$B$346,2,FALSE)</f>
        <v>1086601.01</v>
      </c>
      <c r="J172" s="16">
        <f t="shared" si="26"/>
        <v>149525.25</v>
      </c>
      <c r="K172" s="19">
        <f t="shared" si="23"/>
        <v>0.13760823763637031</v>
      </c>
      <c r="L172" s="1">
        <f>VLOOKUP(A172,'[1]Tabel goab.eu'!$A$5:$C$346,3,FALSE)</f>
        <v>1153316.1000000001</v>
      </c>
      <c r="M172" s="14">
        <f t="shared" si="24"/>
        <v>82810.159999999916</v>
      </c>
      <c r="N172" s="41">
        <f t="shared" si="25"/>
        <v>6.6991667987054915E-2</v>
      </c>
    </row>
    <row r="173" spans="1:14" x14ac:dyDescent="0.2">
      <c r="A173" s="54" t="s">
        <v>151</v>
      </c>
      <c r="B173" s="12">
        <f>VLOOKUP(A173,'Ascores 2024 definitief'!$A$2:$D$346,2,FALSE)</f>
        <v>284.47000000000003</v>
      </c>
      <c r="C173" s="12">
        <f t="shared" si="19"/>
        <v>142.23500000000001</v>
      </c>
      <c r="D173" s="12">
        <f>VLOOKUP(A173,'Ascores 2024 definitief'!$A$2:$D$346,4,FALSE)</f>
        <v>345.56</v>
      </c>
      <c r="E173" s="12">
        <f t="shared" si="20"/>
        <v>172.78</v>
      </c>
      <c r="F173" s="13">
        <f t="shared" si="21"/>
        <v>202664.90025000001</v>
      </c>
      <c r="G173" s="13">
        <f t="shared" si="18"/>
        <v>0</v>
      </c>
      <c r="H173" s="13">
        <f t="shared" si="22"/>
        <v>202664.9</v>
      </c>
      <c r="I173" s="28">
        <f>VLOOKUP(A173,'[1]Tabel goab.eu'!$A$5:$B$346,2,FALSE)</f>
        <v>166239.37</v>
      </c>
      <c r="J173" s="16">
        <f t="shared" si="26"/>
        <v>36425.53</v>
      </c>
      <c r="K173" s="19">
        <f t="shared" si="23"/>
        <v>0.21911494250730137</v>
      </c>
      <c r="L173" s="1">
        <f>VLOOKUP(A173,'[1]Tabel goab.eu'!$A$5:$C$346,3,FALSE)</f>
        <v>189077.86</v>
      </c>
      <c r="M173" s="14">
        <f t="shared" si="24"/>
        <v>13587.040000000008</v>
      </c>
      <c r="N173" s="41">
        <f t="shared" si="25"/>
        <v>6.7041900200774815E-2</v>
      </c>
    </row>
    <row r="174" spans="1:14" x14ac:dyDescent="0.2">
      <c r="A174" s="54" t="s">
        <v>365</v>
      </c>
      <c r="B174" s="12">
        <f>VLOOKUP(A174,'Ascores 2024 definitief'!$A$2:$D$346,2,FALSE)</f>
        <v>3386.77</v>
      </c>
      <c r="C174" s="12">
        <f t="shared" si="19"/>
        <v>1693.385</v>
      </c>
      <c r="D174" s="12">
        <f>VLOOKUP(A174,'Ascores 2024 definitief'!$A$2:$D$346,4,FALSE)</f>
        <v>3111.58</v>
      </c>
      <c r="E174" s="12">
        <f t="shared" si="20"/>
        <v>1555.79</v>
      </c>
      <c r="F174" s="13">
        <f t="shared" si="21"/>
        <v>2090356.7362500001</v>
      </c>
      <c r="G174" s="13">
        <f t="shared" si="18"/>
        <v>0</v>
      </c>
      <c r="H174" s="13">
        <f t="shared" si="22"/>
        <v>2090356.74</v>
      </c>
      <c r="I174" s="28">
        <f>VLOOKUP(A174,'[1]Tabel goab.eu'!$A$5:$B$346,2,FALSE)</f>
        <v>1860027.7</v>
      </c>
      <c r="J174" s="16">
        <f t="shared" si="26"/>
        <v>230329.04000000004</v>
      </c>
      <c r="K174" s="19">
        <f t="shared" si="23"/>
        <v>0.12383097305486367</v>
      </c>
      <c r="L174" s="1">
        <f>VLOOKUP(A174,'[1]Tabel goab.eu'!$A$5:$C$346,3,FALSE)</f>
        <v>1951781.87</v>
      </c>
      <c r="M174" s="14">
        <f t="shared" si="24"/>
        <v>138574.86999999988</v>
      </c>
      <c r="N174" s="41">
        <f t="shared" si="25"/>
        <v>6.629245015853126E-2</v>
      </c>
    </row>
    <row r="175" spans="1:14" x14ac:dyDescent="0.2">
      <c r="A175" s="54" t="s">
        <v>152</v>
      </c>
      <c r="B175" s="12">
        <f>VLOOKUP(A175,'Ascores 2024 definitief'!$A$2:$D$346,2,FALSE)</f>
        <v>1885.57</v>
      </c>
      <c r="C175" s="12">
        <f t="shared" si="19"/>
        <v>942.78499999999997</v>
      </c>
      <c r="D175" s="12">
        <f>VLOOKUP(A175,'Ascores 2024 definitief'!$A$2:$D$346,4,FALSE)</f>
        <v>1813.02</v>
      </c>
      <c r="E175" s="12">
        <f t="shared" si="20"/>
        <v>906.51</v>
      </c>
      <c r="F175" s="13">
        <f t="shared" si="21"/>
        <v>1189743.9382500001</v>
      </c>
      <c r="G175" s="13">
        <f t="shared" si="18"/>
        <v>0</v>
      </c>
      <c r="H175" s="13">
        <f t="shared" si="22"/>
        <v>1189743.94</v>
      </c>
      <c r="I175" s="28">
        <f>VLOOKUP(A175,'[1]Tabel goab.eu'!$A$5:$B$346,2,FALSE)</f>
        <v>1055060.2</v>
      </c>
      <c r="J175" s="16">
        <f t="shared" si="26"/>
        <v>134683.74</v>
      </c>
      <c r="K175" s="19">
        <f t="shared" si="23"/>
        <v>0.12765502859457686</v>
      </c>
      <c r="L175" s="1">
        <f>VLOOKUP(A175,'[1]Tabel goab.eu'!$A$5:$C$346,3,FALSE)</f>
        <v>1109955.3700000001</v>
      </c>
      <c r="M175" s="14">
        <f t="shared" si="24"/>
        <v>79788.569999999832</v>
      </c>
      <c r="N175" s="41">
        <f t="shared" si="25"/>
        <v>6.7063649006692844E-2</v>
      </c>
    </row>
    <row r="176" spans="1:14" x14ac:dyDescent="0.2">
      <c r="A176" s="54" t="s">
        <v>153</v>
      </c>
      <c r="B176" s="12">
        <f>VLOOKUP(A176,'Ascores 2024 definitief'!$A$2:$D$346,2,FALSE)</f>
        <v>181.59</v>
      </c>
      <c r="C176" s="12">
        <f t="shared" si="19"/>
        <v>90.795000000000002</v>
      </c>
      <c r="D176" s="12">
        <f>VLOOKUP(A176,'Ascores 2024 definitief'!$A$2:$D$346,4,FALSE)</f>
        <v>214.92</v>
      </c>
      <c r="E176" s="12">
        <f t="shared" si="20"/>
        <v>107.46</v>
      </c>
      <c r="F176" s="13">
        <f t="shared" si="21"/>
        <v>127547.35425</v>
      </c>
      <c r="G176" s="13">
        <f t="shared" si="18"/>
        <v>0</v>
      </c>
      <c r="H176" s="13">
        <f t="shared" si="22"/>
        <v>127547.35</v>
      </c>
      <c r="I176" s="28">
        <f>VLOOKUP(A176,'[1]Tabel goab.eu'!$A$5:$B$346,2,FALSE)</f>
        <v>76713.7</v>
      </c>
      <c r="J176" s="16">
        <f t="shared" si="26"/>
        <v>50833.650000000009</v>
      </c>
      <c r="K176" s="19">
        <f t="shared" si="23"/>
        <v>0.66264109279046646</v>
      </c>
      <c r="L176" s="1">
        <f>VLOOKUP(A176,'[1]Tabel goab.eu'!$A$5:$C$346,3,FALSE)</f>
        <v>118993.67</v>
      </c>
      <c r="M176" s="14">
        <f t="shared" si="24"/>
        <v>8553.6800000000076</v>
      </c>
      <c r="N176" s="41">
        <f t="shared" si="25"/>
        <v>6.7062780998586077E-2</v>
      </c>
    </row>
    <row r="177" spans="1:14" x14ac:dyDescent="0.2">
      <c r="A177" s="54" t="s">
        <v>154</v>
      </c>
      <c r="B177" s="12">
        <f>VLOOKUP(A177,'Ascores 2024 definitief'!$A$2:$D$346,2,FALSE)</f>
        <v>818.74</v>
      </c>
      <c r="C177" s="12">
        <f t="shared" si="19"/>
        <v>409.37</v>
      </c>
      <c r="D177" s="12">
        <f>VLOOKUP(A177,'Ascores 2024 definitief'!$A$2:$D$346,4,FALSE)</f>
        <v>987.78</v>
      </c>
      <c r="E177" s="12">
        <f t="shared" si="20"/>
        <v>493.89</v>
      </c>
      <c r="F177" s="13">
        <f t="shared" si="21"/>
        <v>581112.321</v>
      </c>
      <c r="G177" s="13">
        <f t="shared" si="18"/>
        <v>0</v>
      </c>
      <c r="H177" s="13">
        <f t="shared" si="22"/>
        <v>581112.31999999995</v>
      </c>
      <c r="I177" s="28">
        <f>VLOOKUP(A177,'[1]Tabel goab.eu'!$A$5:$B$346,2,FALSE)</f>
        <v>300490.58</v>
      </c>
      <c r="J177" s="16">
        <f t="shared" si="26"/>
        <v>280621.73999999993</v>
      </c>
      <c r="K177" s="19">
        <f t="shared" si="23"/>
        <v>0.93387865935764081</v>
      </c>
      <c r="L177" s="1">
        <f>VLOOKUP(A177,'[1]Tabel goab.eu'!$A$5:$C$346,3,FALSE)</f>
        <v>540609.14</v>
      </c>
      <c r="M177" s="14">
        <f t="shared" si="24"/>
        <v>40503.179999999935</v>
      </c>
      <c r="N177" s="41">
        <f t="shared" si="25"/>
        <v>6.969939993700347E-2</v>
      </c>
    </row>
    <row r="178" spans="1:14" x14ac:dyDescent="0.2">
      <c r="A178" s="54" t="s">
        <v>380</v>
      </c>
      <c r="B178" s="12">
        <f>VLOOKUP(A178,'Ascores 2024 definitief'!$A$2:$D$346,2,FALSE)</f>
        <v>0</v>
      </c>
      <c r="C178" s="12">
        <f t="shared" si="19"/>
        <v>0</v>
      </c>
      <c r="D178" s="12">
        <f>VLOOKUP(A178,'Ascores 2024 definitief'!$A$2:$D$346,4,FALSE)</f>
        <v>0</v>
      </c>
      <c r="E178" s="12">
        <f t="shared" si="20"/>
        <v>0</v>
      </c>
      <c r="F178" s="13">
        <f t="shared" si="21"/>
        <v>0</v>
      </c>
      <c r="G178" s="13">
        <f t="shared" si="18"/>
        <v>64000</v>
      </c>
      <c r="H178" s="13">
        <f t="shared" si="22"/>
        <v>64000</v>
      </c>
      <c r="I178" s="28">
        <v>64000</v>
      </c>
      <c r="J178" s="16">
        <f t="shared" si="26"/>
        <v>0</v>
      </c>
      <c r="K178" s="19">
        <f t="shared" si="23"/>
        <v>0</v>
      </c>
      <c r="L178" s="1">
        <v>64000</v>
      </c>
      <c r="M178" s="14">
        <f t="shared" si="24"/>
        <v>0</v>
      </c>
      <c r="N178" s="41">
        <f t="shared" si="25"/>
        <v>0</v>
      </c>
    </row>
    <row r="179" spans="1:14" x14ac:dyDescent="0.2">
      <c r="A179" s="54" t="s">
        <v>155</v>
      </c>
      <c r="B179" s="12">
        <f>VLOOKUP(A179,'Ascores 2024 definitief'!$A$2:$D$346,2,FALSE)</f>
        <v>5141.76</v>
      </c>
      <c r="C179" s="12">
        <f t="shared" si="19"/>
        <v>2570.88</v>
      </c>
      <c r="D179" s="12">
        <f>VLOOKUP(A179,'Ascores 2024 definitief'!$A$2:$D$346,4,FALSE)</f>
        <v>5607.99</v>
      </c>
      <c r="E179" s="12">
        <f t="shared" si="20"/>
        <v>2803.9949999999999</v>
      </c>
      <c r="F179" s="13">
        <f t="shared" si="21"/>
        <v>3457925.8312500003</v>
      </c>
      <c r="G179" s="13">
        <f t="shared" si="18"/>
        <v>0</v>
      </c>
      <c r="H179" s="13">
        <f t="shared" si="22"/>
        <v>3457925.83</v>
      </c>
      <c r="I179" s="28">
        <f>VLOOKUP(A179,'[1]Tabel goab.eu'!$A$5:$B$346,2,FALSE)</f>
        <v>2919337.68</v>
      </c>
      <c r="J179" s="16">
        <f t="shared" si="26"/>
        <v>538588.14999999991</v>
      </c>
      <c r="K179" s="19">
        <f t="shared" si="23"/>
        <v>0.18448984291532861</v>
      </c>
      <c r="L179" s="1">
        <f>VLOOKUP(A179,'[1]Tabel goab.eu'!$A$5:$C$346,3,FALSE)</f>
        <v>3226027.25</v>
      </c>
      <c r="M179" s="14">
        <f t="shared" si="24"/>
        <v>231898.58000000007</v>
      </c>
      <c r="N179" s="41">
        <f t="shared" si="25"/>
        <v>6.7062913260924423E-2</v>
      </c>
    </row>
    <row r="180" spans="1:14" x14ac:dyDescent="0.2">
      <c r="A180" s="54" t="s">
        <v>156</v>
      </c>
      <c r="B180" s="12">
        <f>VLOOKUP(A180,'Ascores 2024 definitief'!$A$2:$D$346,2,FALSE)</f>
        <v>5639.21</v>
      </c>
      <c r="C180" s="12">
        <f t="shared" si="19"/>
        <v>2819.605</v>
      </c>
      <c r="D180" s="12">
        <f>VLOOKUP(A180,'Ascores 2024 definitief'!$A$2:$D$346,4,FALSE)</f>
        <v>5413.19</v>
      </c>
      <c r="E180" s="12">
        <f t="shared" si="20"/>
        <v>2706.5949999999998</v>
      </c>
      <c r="F180" s="13">
        <f t="shared" si="21"/>
        <v>3555280.77</v>
      </c>
      <c r="G180" s="13">
        <f t="shared" si="18"/>
        <v>0</v>
      </c>
      <c r="H180" s="13">
        <f t="shared" si="22"/>
        <v>3555280.77</v>
      </c>
      <c r="I180" s="28">
        <f>VLOOKUP(A180,'[1]Tabel goab.eu'!$A$5:$B$346,2,FALSE)</f>
        <v>3311405.75</v>
      </c>
      <c r="J180" s="16">
        <f t="shared" si="26"/>
        <v>243875.02000000002</v>
      </c>
      <c r="K180" s="19">
        <f t="shared" si="23"/>
        <v>7.3646976061450639E-2</v>
      </c>
      <c r="L180" s="1">
        <f>VLOOKUP(A180,'[1]Tabel goab.eu'!$A$5:$C$346,3,FALSE)</f>
        <v>3315866.69</v>
      </c>
      <c r="M180" s="14">
        <f t="shared" si="24"/>
        <v>239414.08000000007</v>
      </c>
      <c r="N180" s="41">
        <f t="shared" si="25"/>
        <v>6.7340414298699705E-2</v>
      </c>
    </row>
    <row r="181" spans="1:14" x14ac:dyDescent="0.2">
      <c r="A181" s="54" t="s">
        <v>157</v>
      </c>
      <c r="B181" s="12">
        <f>VLOOKUP(A181,'Ascores 2024 definitief'!$A$2:$D$346,2,FALSE)</f>
        <v>760.76</v>
      </c>
      <c r="C181" s="12">
        <f t="shared" si="19"/>
        <v>380.38</v>
      </c>
      <c r="D181" s="12">
        <f>VLOOKUP(A181,'Ascores 2024 definitief'!$A$2:$D$346,4,FALSE)</f>
        <v>861.97</v>
      </c>
      <c r="E181" s="12">
        <f t="shared" si="20"/>
        <v>430.98500000000001</v>
      </c>
      <c r="F181" s="13">
        <f t="shared" si="21"/>
        <v>521991.67275000003</v>
      </c>
      <c r="G181" s="13">
        <f t="shared" si="18"/>
        <v>0</v>
      </c>
      <c r="H181" s="13">
        <f t="shared" si="22"/>
        <v>521991.67</v>
      </c>
      <c r="I181" s="28">
        <f>VLOOKUP(A181,'[1]Tabel goab.eu'!$A$5:$B$346,2,FALSE)</f>
        <v>401193.91</v>
      </c>
      <c r="J181" s="16">
        <f t="shared" si="26"/>
        <v>120797.76000000001</v>
      </c>
      <c r="K181" s="19">
        <f t="shared" si="23"/>
        <v>0.3010956970907161</v>
      </c>
      <c r="L181" s="1">
        <f>VLOOKUP(A181,'[1]Tabel goab.eu'!$A$5:$C$346,3,FALSE)</f>
        <v>486991.17</v>
      </c>
      <c r="M181" s="14">
        <f t="shared" si="24"/>
        <v>35000.5</v>
      </c>
      <c r="N181" s="41">
        <f t="shared" si="25"/>
        <v>6.7051836286966038E-2</v>
      </c>
    </row>
    <row r="182" spans="1:14" x14ac:dyDescent="0.2">
      <c r="A182" s="54" t="s">
        <v>158</v>
      </c>
      <c r="B182" s="12">
        <f>VLOOKUP(A182,'Ascores 2024 definitief'!$A$2:$D$346,2,FALSE)</f>
        <v>3032.71</v>
      </c>
      <c r="C182" s="12">
        <f t="shared" si="19"/>
        <v>1516.355</v>
      </c>
      <c r="D182" s="12">
        <f>VLOOKUP(A182,'Ascores 2024 definitief'!$A$2:$D$346,4,FALSE)</f>
        <v>3001.16</v>
      </c>
      <c r="E182" s="12">
        <f t="shared" si="20"/>
        <v>1500.58</v>
      </c>
      <c r="F182" s="13">
        <f t="shared" si="21"/>
        <v>1940945.13225</v>
      </c>
      <c r="G182" s="13">
        <f t="shared" si="18"/>
        <v>0</v>
      </c>
      <c r="H182" s="13">
        <f t="shared" si="22"/>
        <v>1940945.13</v>
      </c>
      <c r="I182" s="28">
        <f>VLOOKUP(A182,'[1]Tabel goab.eu'!$A$5:$B$346,2,FALSE)</f>
        <v>1771265.51</v>
      </c>
      <c r="J182" s="16">
        <f t="shared" si="26"/>
        <v>169679.61999999988</v>
      </c>
      <c r="K182" s="19">
        <f t="shared" si="23"/>
        <v>9.5795700329534383E-2</v>
      </c>
      <c r="L182" s="1">
        <f>VLOOKUP(A182,'[1]Tabel goab.eu'!$A$5:$C$346,3,FALSE)</f>
        <v>1809425.8</v>
      </c>
      <c r="M182" s="14">
        <f t="shared" si="24"/>
        <v>131519.32999999984</v>
      </c>
      <c r="N182" s="41">
        <f t="shared" si="25"/>
        <v>6.7760457504535354E-2</v>
      </c>
    </row>
    <row r="183" spans="1:14" x14ac:dyDescent="0.2">
      <c r="A183" s="54" t="s">
        <v>159</v>
      </c>
      <c r="B183" s="12">
        <f>VLOOKUP(A183,'Ascores 2024 definitief'!$A$2:$D$346,2,FALSE)</f>
        <v>9139.3700000000008</v>
      </c>
      <c r="C183" s="12">
        <f t="shared" si="19"/>
        <v>4569.6850000000004</v>
      </c>
      <c r="D183" s="12">
        <f>VLOOKUP(A183,'Ascores 2024 definitief'!$A$2:$D$346,4,FALSE)</f>
        <v>9372.86</v>
      </c>
      <c r="E183" s="12">
        <f t="shared" si="20"/>
        <v>4686.43</v>
      </c>
      <c r="F183" s="13">
        <f t="shared" si="21"/>
        <v>5954921.5852500014</v>
      </c>
      <c r="G183" s="13">
        <f t="shared" si="18"/>
        <v>0</v>
      </c>
      <c r="H183" s="13">
        <f t="shared" si="22"/>
        <v>5954921.5899999999</v>
      </c>
      <c r="I183" s="28">
        <f>VLOOKUP(A183,'[1]Tabel goab.eu'!$A$5:$B$346,2,FALSE)</f>
        <v>5625372.3200000003</v>
      </c>
      <c r="J183" s="16">
        <f t="shared" si="26"/>
        <v>329549.26999999955</v>
      </c>
      <c r="K183" s="19">
        <f t="shared" si="23"/>
        <v>5.8582659289652055E-2</v>
      </c>
      <c r="L183" s="1">
        <f>VLOOKUP(A183,'[1]Tabel goab.eu'!$A$5:$C$346,3,FALSE)</f>
        <v>5555526.6900000004</v>
      </c>
      <c r="M183" s="14">
        <f t="shared" si="24"/>
        <v>399394.89999999944</v>
      </c>
      <c r="N183" s="41">
        <f t="shared" si="25"/>
        <v>6.7069716026269197E-2</v>
      </c>
    </row>
    <row r="184" spans="1:14" x14ac:dyDescent="0.2">
      <c r="A184" s="54" t="s">
        <v>160</v>
      </c>
      <c r="B184" s="12">
        <f>VLOOKUP(A184,'Ascores 2024 definitief'!$A$2:$D$346,2,FALSE)</f>
        <v>552.97</v>
      </c>
      <c r="C184" s="12">
        <f t="shared" si="19"/>
        <v>276.48500000000001</v>
      </c>
      <c r="D184" s="12">
        <f>VLOOKUP(A184,'Ascores 2024 definitief'!$A$2:$D$346,4,FALSE)</f>
        <v>518.16</v>
      </c>
      <c r="E184" s="12">
        <f t="shared" si="20"/>
        <v>259.08</v>
      </c>
      <c r="F184" s="13">
        <f t="shared" si="21"/>
        <v>344555.74275000003</v>
      </c>
      <c r="G184" s="13">
        <f t="shared" si="18"/>
        <v>0</v>
      </c>
      <c r="H184" s="13">
        <f t="shared" si="22"/>
        <v>344555.74</v>
      </c>
      <c r="I184" s="28">
        <f>VLOOKUP(A184,'[1]Tabel goab.eu'!$A$5:$B$346,2,FALSE)</f>
        <v>332302.78000000003</v>
      </c>
      <c r="J184" s="16">
        <f t="shared" si="26"/>
        <v>12252.959999999963</v>
      </c>
      <c r="K184" s="19">
        <f t="shared" si="23"/>
        <v>3.6872878403244061E-2</v>
      </c>
      <c r="L184" s="1">
        <f>VLOOKUP(A184,'[1]Tabel goab.eu'!$A$5:$C$346,3,FALSE)</f>
        <v>319481.14</v>
      </c>
      <c r="M184" s="14">
        <f t="shared" si="24"/>
        <v>25074.599999999977</v>
      </c>
      <c r="N184" s="41">
        <f t="shared" si="25"/>
        <v>7.2773711446513636E-2</v>
      </c>
    </row>
    <row r="185" spans="1:14" x14ac:dyDescent="0.2">
      <c r="A185" s="54" t="s">
        <v>161</v>
      </c>
      <c r="B185" s="12">
        <f>VLOOKUP(A185,'Ascores 2024 definitief'!$A$2:$D$346,2,FALSE)</f>
        <v>240.95</v>
      </c>
      <c r="C185" s="12">
        <f t="shared" si="19"/>
        <v>120.47499999999999</v>
      </c>
      <c r="D185" s="12">
        <f>VLOOKUP(A185,'Ascores 2024 definitief'!$A$2:$D$346,4,FALSE)</f>
        <v>396.86</v>
      </c>
      <c r="E185" s="12">
        <f t="shared" si="20"/>
        <v>198.43</v>
      </c>
      <c r="F185" s="13">
        <f t="shared" si="21"/>
        <v>205167.53174999999</v>
      </c>
      <c r="G185" s="13">
        <f t="shared" si="18"/>
        <v>0</v>
      </c>
      <c r="H185" s="13">
        <f t="shared" si="22"/>
        <v>205167.53</v>
      </c>
      <c r="I185" s="28">
        <f>VLOOKUP(A185,'[1]Tabel goab.eu'!$A$5:$B$346,2,FALSE)</f>
        <v>117860.5</v>
      </c>
      <c r="J185" s="16">
        <f t="shared" si="26"/>
        <v>87307.03</v>
      </c>
      <c r="K185" s="19">
        <f t="shared" si="23"/>
        <v>0.74076582060995833</v>
      </c>
      <c r="L185" s="1">
        <f>VLOOKUP(A185,'[1]Tabel goab.eu'!$A$5:$C$346,3,FALSE)</f>
        <v>191415.6</v>
      </c>
      <c r="M185" s="14">
        <f t="shared" si="24"/>
        <v>13751.929999999993</v>
      </c>
      <c r="N185" s="41">
        <f t="shared" si="25"/>
        <v>6.7027808932534266E-2</v>
      </c>
    </row>
    <row r="186" spans="1:14" x14ac:dyDescent="0.2">
      <c r="A186" s="54" t="s">
        <v>162</v>
      </c>
      <c r="B186" s="12">
        <f>VLOOKUP(A186,'Ascores 2024 definitief'!$A$2:$D$346,2,FALSE)</f>
        <v>770.83</v>
      </c>
      <c r="C186" s="12">
        <f t="shared" si="19"/>
        <v>385.41500000000002</v>
      </c>
      <c r="D186" s="12">
        <f>VLOOKUP(A186,'Ascores 2024 definitief'!$A$2:$D$346,4,FALSE)</f>
        <v>732.43</v>
      </c>
      <c r="E186" s="12">
        <f t="shared" si="20"/>
        <v>366.21499999999997</v>
      </c>
      <c r="F186" s="13">
        <f t="shared" si="21"/>
        <v>483561.1605</v>
      </c>
      <c r="G186" s="13">
        <f t="shared" si="18"/>
        <v>0</v>
      </c>
      <c r="H186" s="13">
        <f t="shared" si="22"/>
        <v>483561.16</v>
      </c>
      <c r="I186" s="28">
        <f>VLOOKUP(A186,'[1]Tabel goab.eu'!$A$5:$B$346,2,FALSE)</f>
        <v>345049.13</v>
      </c>
      <c r="J186" s="16">
        <f t="shared" si="26"/>
        <v>138512.02999999997</v>
      </c>
      <c r="K186" s="19">
        <f t="shared" si="23"/>
        <v>0.40142697939855687</v>
      </c>
      <c r="L186" s="1">
        <f>VLOOKUP(A186,'[1]Tabel goab.eu'!$A$5:$C$346,3,FALSE)</f>
        <v>451141.82</v>
      </c>
      <c r="M186" s="14">
        <f t="shared" si="24"/>
        <v>32419.339999999967</v>
      </c>
      <c r="N186" s="41">
        <f t="shared" si="25"/>
        <v>6.7042894842919087E-2</v>
      </c>
    </row>
    <row r="187" spans="1:14" x14ac:dyDescent="0.2">
      <c r="A187" s="54" t="s">
        <v>163</v>
      </c>
      <c r="B187" s="12">
        <f>VLOOKUP(A187,'Ascores 2024 definitief'!$A$2:$D$346,2,FALSE)</f>
        <v>412.75</v>
      </c>
      <c r="C187" s="12">
        <f t="shared" si="19"/>
        <v>206.375</v>
      </c>
      <c r="D187" s="12">
        <f>VLOOKUP(A187,'Ascores 2024 definitief'!$A$2:$D$346,4,FALSE)</f>
        <v>470.96</v>
      </c>
      <c r="E187" s="12">
        <f t="shared" si="20"/>
        <v>235.48</v>
      </c>
      <c r="F187" s="13">
        <f t="shared" si="21"/>
        <v>284267.41425000003</v>
      </c>
      <c r="G187" s="13">
        <f t="shared" si="18"/>
        <v>0</v>
      </c>
      <c r="H187" s="13">
        <f t="shared" si="22"/>
        <v>284267.40999999997</v>
      </c>
      <c r="I187" s="28">
        <f>VLOOKUP(A187,'[1]Tabel goab.eu'!$A$5:$B$346,2,FALSE)</f>
        <v>246439.38</v>
      </c>
      <c r="J187" s="16">
        <f t="shared" si="26"/>
        <v>37828.02999999997</v>
      </c>
      <c r="K187" s="19">
        <f t="shared" si="23"/>
        <v>0.15349831670571468</v>
      </c>
      <c r="L187" s="1">
        <f>VLOOKUP(A187,'[1]Tabel goab.eu'!$A$5:$C$346,3,FALSE)</f>
        <v>265205.96000000002</v>
      </c>
      <c r="M187" s="14">
        <f t="shared" si="24"/>
        <v>19061.449999999953</v>
      </c>
      <c r="N187" s="41">
        <f t="shared" si="25"/>
        <v>6.7054644076153344E-2</v>
      </c>
    </row>
    <row r="188" spans="1:14" x14ac:dyDescent="0.2">
      <c r="A188" s="54" t="s">
        <v>164</v>
      </c>
      <c r="B188" s="12">
        <f>VLOOKUP(A188,'Ascores 2024 definitief'!$A$2:$D$346,2,FALSE)</f>
        <v>525.27</v>
      </c>
      <c r="C188" s="12">
        <f t="shared" si="19"/>
        <v>262.63499999999999</v>
      </c>
      <c r="D188" s="12">
        <f>VLOOKUP(A188,'Ascores 2024 definitief'!$A$2:$D$346,4,FALSE)</f>
        <v>580.02</v>
      </c>
      <c r="E188" s="12">
        <f t="shared" si="20"/>
        <v>290.01</v>
      </c>
      <c r="F188" s="13">
        <f t="shared" si="21"/>
        <v>355544.16074999998</v>
      </c>
      <c r="G188" s="13">
        <f t="shared" si="18"/>
        <v>0</v>
      </c>
      <c r="H188" s="13">
        <f t="shared" si="22"/>
        <v>355544.16</v>
      </c>
      <c r="I188" s="28">
        <f>VLOOKUP(A188,'[1]Tabel goab.eu'!$A$5:$B$346,2,FALSE)</f>
        <v>247173.02</v>
      </c>
      <c r="J188" s="16">
        <f t="shared" si="26"/>
        <v>108371.13999999998</v>
      </c>
      <c r="K188" s="19">
        <f t="shared" si="23"/>
        <v>0.4384424319450399</v>
      </c>
      <c r="L188" s="1">
        <f>VLOOKUP(A188,'[1]Tabel goab.eu'!$A$5:$C$346,3,FALSE)</f>
        <v>331704.01</v>
      </c>
      <c r="M188" s="14">
        <f t="shared" si="24"/>
        <v>23840.149999999965</v>
      </c>
      <c r="N188" s="41">
        <f t="shared" si="25"/>
        <v>6.7052570909897566E-2</v>
      </c>
    </row>
    <row r="189" spans="1:14" x14ac:dyDescent="0.2">
      <c r="A189" s="54" t="s">
        <v>165</v>
      </c>
      <c r="B189" s="12">
        <f>VLOOKUP(A189,'Ascores 2024 definitief'!$A$2:$D$346,2,FALSE)</f>
        <v>756.72</v>
      </c>
      <c r="C189" s="12">
        <f t="shared" si="19"/>
        <v>378.36</v>
      </c>
      <c r="D189" s="12">
        <f>VLOOKUP(A189,'Ascores 2024 definitief'!$A$2:$D$346,4,FALSE)</f>
        <v>715.11</v>
      </c>
      <c r="E189" s="12">
        <f t="shared" si="20"/>
        <v>357.55500000000001</v>
      </c>
      <c r="F189" s="13">
        <f t="shared" si="21"/>
        <v>473450.91525000002</v>
      </c>
      <c r="G189" s="13">
        <f t="shared" si="18"/>
        <v>0</v>
      </c>
      <c r="H189" s="13">
        <f t="shared" si="22"/>
        <v>473450.92</v>
      </c>
      <c r="I189" s="28">
        <f>VLOOKUP(A189,'[1]Tabel goab.eu'!$A$5:$B$346,2,FALSE)</f>
        <v>478363.9</v>
      </c>
      <c r="J189" s="16">
        <f t="shared" si="26"/>
        <v>-4912.9800000000396</v>
      </c>
      <c r="K189" s="19">
        <f t="shared" si="23"/>
        <v>-1.0270382025065101E-2</v>
      </c>
      <c r="L189" s="1">
        <f>VLOOKUP(A189,'[1]Tabel goab.eu'!$A$5:$C$346,3,FALSE)</f>
        <v>441703.83</v>
      </c>
      <c r="M189" s="14">
        <f t="shared" si="24"/>
        <v>31747.089999999967</v>
      </c>
      <c r="N189" s="41">
        <f t="shared" si="25"/>
        <v>6.7054659013018644E-2</v>
      </c>
    </row>
    <row r="190" spans="1:14" x14ac:dyDescent="0.2">
      <c r="A190" s="54" t="s">
        <v>166</v>
      </c>
      <c r="B190" s="12">
        <f>VLOOKUP(A190,'Ascores 2024 definitief'!$A$2:$D$346,2,FALSE)</f>
        <v>612</v>
      </c>
      <c r="C190" s="12">
        <f t="shared" si="19"/>
        <v>306</v>
      </c>
      <c r="D190" s="12">
        <f>VLOOKUP(A190,'Ascores 2024 definitief'!$A$2:$D$346,4,FALSE)</f>
        <v>610.79</v>
      </c>
      <c r="E190" s="12">
        <f t="shared" si="20"/>
        <v>305.39499999999998</v>
      </c>
      <c r="F190" s="13">
        <f t="shared" si="21"/>
        <v>393340.97324999998</v>
      </c>
      <c r="G190" s="13">
        <f t="shared" si="18"/>
        <v>0</v>
      </c>
      <c r="H190" s="13">
        <f t="shared" si="22"/>
        <v>393340.97</v>
      </c>
      <c r="I190" s="28">
        <f>VLOOKUP(A190,'[1]Tabel goab.eu'!$A$5:$B$346,2,FALSE)</f>
        <v>373691.14</v>
      </c>
      <c r="J190" s="16">
        <f t="shared" si="26"/>
        <v>19649.829999999958</v>
      </c>
      <c r="K190" s="19">
        <f t="shared" si="23"/>
        <v>5.2583077029870064E-2</v>
      </c>
      <c r="L190" s="1">
        <f>VLOOKUP(A190,'[1]Tabel goab.eu'!$A$5:$C$346,3,FALSE)</f>
        <v>366962.17</v>
      </c>
      <c r="M190" s="14">
        <f t="shared" si="24"/>
        <v>26378.799999999988</v>
      </c>
      <c r="N190" s="41">
        <f t="shared" si="25"/>
        <v>6.7063443708902201E-2</v>
      </c>
    </row>
    <row r="191" spans="1:14" x14ac:dyDescent="0.2">
      <c r="A191" s="54" t="s">
        <v>167</v>
      </c>
      <c r="B191" s="12">
        <f>VLOOKUP(A191,'Ascores 2024 definitief'!$A$2:$D$346,2,FALSE)</f>
        <v>776.35</v>
      </c>
      <c r="C191" s="12">
        <f t="shared" si="19"/>
        <v>388.17500000000001</v>
      </c>
      <c r="D191" s="12">
        <f>VLOOKUP(A191,'Ascores 2024 definitief'!$A$2:$D$346,4,FALSE)</f>
        <v>788.01</v>
      </c>
      <c r="E191" s="12">
        <f t="shared" si="20"/>
        <v>394.005</v>
      </c>
      <c r="F191" s="13">
        <f t="shared" si="21"/>
        <v>503215.50300000008</v>
      </c>
      <c r="G191" s="13">
        <f t="shared" si="18"/>
        <v>0</v>
      </c>
      <c r="H191" s="13">
        <f t="shared" si="22"/>
        <v>503215.5</v>
      </c>
      <c r="I191" s="28">
        <f>VLOOKUP(A191,'[1]Tabel goab.eu'!$A$5:$B$346,2,FALSE)</f>
        <v>499579.98</v>
      </c>
      <c r="J191" s="16">
        <f t="shared" si="26"/>
        <v>3635.5200000000186</v>
      </c>
      <c r="K191" s="19">
        <f t="shared" si="23"/>
        <v>7.277153099689901E-3</v>
      </c>
      <c r="L191" s="1">
        <f>VLOOKUP(A191,'[1]Tabel goab.eu'!$A$5:$C$346,3,FALSE)</f>
        <v>470113.82</v>
      </c>
      <c r="M191" s="14">
        <f t="shared" si="24"/>
        <v>33101.679999999993</v>
      </c>
      <c r="N191" s="41">
        <f t="shared" si="25"/>
        <v>6.5780326718870921E-2</v>
      </c>
    </row>
    <row r="192" spans="1:14" x14ac:dyDescent="0.2">
      <c r="A192" s="54" t="s">
        <v>168</v>
      </c>
      <c r="B192" s="12">
        <f>VLOOKUP(A192,'Ascores 2024 definitief'!$A$2:$D$346,2,FALSE)</f>
        <v>846.47</v>
      </c>
      <c r="C192" s="12">
        <f t="shared" si="19"/>
        <v>423.23500000000001</v>
      </c>
      <c r="D192" s="12">
        <f>VLOOKUP(A192,'Ascores 2024 definitief'!$A$2:$D$346,4,FALSE)</f>
        <v>962.28</v>
      </c>
      <c r="E192" s="12">
        <f t="shared" si="20"/>
        <v>481.14</v>
      </c>
      <c r="F192" s="13">
        <f t="shared" si="21"/>
        <v>581829.65625</v>
      </c>
      <c r="G192" s="13">
        <f t="shared" si="18"/>
        <v>0</v>
      </c>
      <c r="H192" s="13">
        <f t="shared" si="22"/>
        <v>581829.66</v>
      </c>
      <c r="I192" s="28">
        <f>VLOOKUP(A192,'[1]Tabel goab.eu'!$A$5:$B$346,2,FALSE)</f>
        <v>531475.68000000005</v>
      </c>
      <c r="J192" s="16">
        <f t="shared" si="26"/>
        <v>50353.979999999981</v>
      </c>
      <c r="K192" s="19">
        <f t="shared" si="23"/>
        <v>9.4743714331387618E-2</v>
      </c>
      <c r="L192" s="1">
        <f>VLOOKUP(A192,'[1]Tabel goab.eu'!$A$5:$C$346,3,FALSE)</f>
        <v>542814.84</v>
      </c>
      <c r="M192" s="14">
        <f t="shared" si="24"/>
        <v>39014.820000000065</v>
      </c>
      <c r="N192" s="41">
        <f t="shared" si="25"/>
        <v>6.7055398997706753E-2</v>
      </c>
    </row>
    <row r="193" spans="1:14" x14ac:dyDescent="0.2">
      <c r="A193" s="54" t="s">
        <v>169</v>
      </c>
      <c r="B193" s="12">
        <f>VLOOKUP(A193,'Ascores 2024 definitief'!$A$2:$D$346,2,FALSE)</f>
        <v>413.8</v>
      </c>
      <c r="C193" s="12">
        <f t="shared" si="19"/>
        <v>206.9</v>
      </c>
      <c r="D193" s="12">
        <f>VLOOKUP(A193,'Ascores 2024 definitief'!$A$2:$D$346,4,FALSE)</f>
        <v>466.9</v>
      </c>
      <c r="E193" s="12">
        <f t="shared" si="20"/>
        <v>233.45</v>
      </c>
      <c r="F193" s="13">
        <f t="shared" si="21"/>
        <v>283299.17250000004</v>
      </c>
      <c r="G193" s="13">
        <f t="shared" si="18"/>
        <v>0</v>
      </c>
      <c r="H193" s="13">
        <f t="shared" si="22"/>
        <v>283299.17</v>
      </c>
      <c r="I193" s="28">
        <f>VLOOKUP(A193,'[1]Tabel goab.eu'!$A$5:$B$346,2,FALSE)</f>
        <v>199861.82</v>
      </c>
      <c r="J193" s="16">
        <f t="shared" si="26"/>
        <v>83437.349999999977</v>
      </c>
      <c r="K193" s="19">
        <f t="shared" si="23"/>
        <v>0.4174751836043521</v>
      </c>
      <c r="L193" s="1">
        <f>VLOOKUP(A193,'[1]Tabel goab.eu'!$A$5:$C$346,3,FALSE)</f>
        <v>264302.67</v>
      </c>
      <c r="M193" s="14">
        <f t="shared" si="24"/>
        <v>18996.5</v>
      </c>
      <c r="N193" s="41">
        <f t="shared" si="25"/>
        <v>6.7054555789909306E-2</v>
      </c>
    </row>
    <row r="194" spans="1:14" x14ac:dyDescent="0.2">
      <c r="A194" s="54" t="s">
        <v>366</v>
      </c>
      <c r="B194" s="12">
        <f>VLOOKUP(A194,'Ascores 2024 definitief'!$A$2:$D$346,2,FALSE)</f>
        <v>2168.84</v>
      </c>
      <c r="C194" s="12">
        <f t="shared" si="19"/>
        <v>1084.42</v>
      </c>
      <c r="D194" s="12">
        <f>VLOOKUP(A194,'Ascores 2024 definitief'!$A$2:$D$346,4,FALSE)</f>
        <v>2128.35</v>
      </c>
      <c r="E194" s="12">
        <f t="shared" si="20"/>
        <v>1064.175</v>
      </c>
      <c r="F194" s="13">
        <f t="shared" si="21"/>
        <v>1382298.5932500002</v>
      </c>
      <c r="G194" s="13">
        <f t="shared" si="18"/>
        <v>0</v>
      </c>
      <c r="H194" s="13">
        <f t="shared" si="22"/>
        <v>1382298.59</v>
      </c>
      <c r="I194" s="28">
        <f>VLOOKUP(A194,'[1]Tabel goab.eu'!$A$5:$B$346,2,FALSE)</f>
        <v>1219498.26</v>
      </c>
      <c r="J194" s="16">
        <f t="shared" si="26"/>
        <v>162800.33000000007</v>
      </c>
      <c r="K194" s="19">
        <f t="shared" si="23"/>
        <v>0.133497796052616</v>
      </c>
      <c r="L194" s="1">
        <f>VLOOKUP(A194,'[1]Tabel goab.eu'!$A$5:$C$346,3,FALSE)</f>
        <v>1289688.27</v>
      </c>
      <c r="M194" s="14">
        <f t="shared" si="24"/>
        <v>92610.320000000065</v>
      </c>
      <c r="N194" s="41">
        <f t="shared" si="25"/>
        <v>6.6997333767084333E-2</v>
      </c>
    </row>
    <row r="195" spans="1:14" x14ac:dyDescent="0.2">
      <c r="A195" s="54" t="s">
        <v>170</v>
      </c>
      <c r="B195" s="12">
        <f>VLOOKUP(A195,'Ascores 2024 definitief'!$A$2:$D$346,2,FALSE)</f>
        <v>3505.2</v>
      </c>
      <c r="C195" s="12">
        <f t="shared" si="19"/>
        <v>1752.6</v>
      </c>
      <c r="D195" s="12">
        <f>VLOOKUP(A195,'Ascores 2024 definitief'!$A$2:$D$346,4,FALSE)</f>
        <v>3702.69</v>
      </c>
      <c r="E195" s="12">
        <f t="shared" si="20"/>
        <v>1851.345</v>
      </c>
      <c r="F195" s="13">
        <f t="shared" si="21"/>
        <v>2318598.0157499998</v>
      </c>
      <c r="G195" s="13">
        <f t="shared" si="18"/>
        <v>0</v>
      </c>
      <c r="H195" s="13">
        <f t="shared" si="22"/>
        <v>2318598.02</v>
      </c>
      <c r="I195" s="28">
        <f>VLOOKUP(A195,'[1]Tabel goab.eu'!$A$5:$B$346,2,FALSE)</f>
        <v>2048055.76</v>
      </c>
      <c r="J195" s="16">
        <f t="shared" si="26"/>
        <v>270542.26</v>
      </c>
      <c r="K195" s="19">
        <f t="shared" si="23"/>
        <v>0.13209711634023089</v>
      </c>
      <c r="L195" s="1">
        <f>VLOOKUP(A195,'[1]Tabel goab.eu'!$A$5:$C$346,3,FALSE)</f>
        <v>2163090.7599999998</v>
      </c>
      <c r="M195" s="14">
        <f t="shared" si="24"/>
        <v>155507.26000000024</v>
      </c>
      <c r="N195" s="41">
        <f t="shared" si="25"/>
        <v>6.7069521606854574E-2</v>
      </c>
    </row>
    <row r="196" spans="1:14" x14ac:dyDescent="0.2">
      <c r="A196" s="54" t="s">
        <v>171</v>
      </c>
      <c r="B196" s="12">
        <f>VLOOKUP(A196,'Ascores 2024 definitief'!$A$2:$D$346,2,FALSE)</f>
        <v>5680.84</v>
      </c>
      <c r="C196" s="12">
        <f t="shared" si="19"/>
        <v>2840.42</v>
      </c>
      <c r="D196" s="12">
        <f>VLOOKUP(A196,'Ascores 2024 definitief'!$A$2:$D$346,4,FALSE)</f>
        <v>6132.26</v>
      </c>
      <c r="E196" s="12">
        <f t="shared" si="20"/>
        <v>3066.13</v>
      </c>
      <c r="F196" s="13">
        <f t="shared" si="21"/>
        <v>3799978.9425000004</v>
      </c>
      <c r="G196" s="13">
        <f t="shared" si="18"/>
        <v>0</v>
      </c>
      <c r="H196" s="13">
        <f t="shared" si="22"/>
        <v>3799978.94</v>
      </c>
      <c r="I196" s="28">
        <f>VLOOKUP(A196,'[1]Tabel goab.eu'!$A$5:$B$346,2,FALSE)</f>
        <v>3534654.77</v>
      </c>
      <c r="J196" s="16">
        <f t="shared" si="26"/>
        <v>265324.16999999993</v>
      </c>
      <c r="K196" s="19">
        <f t="shared" si="23"/>
        <v>7.5063673050027438E-2</v>
      </c>
      <c r="L196" s="1">
        <f>VLOOKUP(A196,'[1]Tabel goab.eu'!$A$5:$C$346,3,FALSE)</f>
        <v>3543404.72</v>
      </c>
      <c r="M196" s="14">
        <f t="shared" si="24"/>
        <v>256574.21999999974</v>
      </c>
      <c r="N196" s="41">
        <f t="shared" si="25"/>
        <v>6.75199057813725E-2</v>
      </c>
    </row>
    <row r="197" spans="1:14" x14ac:dyDescent="0.2">
      <c r="A197" s="54" t="s">
        <v>172</v>
      </c>
      <c r="B197" s="12">
        <f>VLOOKUP(A197,'Ascores 2024 definitief'!$A$2:$D$346,2,FALSE)</f>
        <v>1936.84</v>
      </c>
      <c r="C197" s="12">
        <f t="shared" si="19"/>
        <v>968.42</v>
      </c>
      <c r="D197" s="12">
        <f>VLOOKUP(A197,'Ascores 2024 definitief'!$A$2:$D$346,4,FALSE)</f>
        <v>2088.6999999999998</v>
      </c>
      <c r="E197" s="12">
        <f t="shared" si="20"/>
        <v>1044.3499999999999</v>
      </c>
      <c r="F197" s="13">
        <f t="shared" si="21"/>
        <v>1294915.5795</v>
      </c>
      <c r="G197" s="13">
        <f t="shared" si="18"/>
        <v>0</v>
      </c>
      <c r="H197" s="13">
        <f t="shared" si="22"/>
        <v>1294915.58</v>
      </c>
      <c r="I197" s="28">
        <f>VLOOKUP(A197,'[1]Tabel goab.eu'!$A$5:$B$346,2,FALSE)</f>
        <v>1201840.06</v>
      </c>
      <c r="J197" s="16">
        <f t="shared" si="26"/>
        <v>93075.520000000019</v>
      </c>
      <c r="K197" s="19">
        <f t="shared" si="23"/>
        <v>7.7444181715826663E-2</v>
      </c>
      <c r="L197" s="1">
        <f>VLOOKUP(A197,'[1]Tabel goab.eu'!$A$5:$C$346,3,FALSE)</f>
        <v>1208074.44</v>
      </c>
      <c r="M197" s="14">
        <f t="shared" si="24"/>
        <v>86841.14000000013</v>
      </c>
      <c r="N197" s="41">
        <f t="shared" si="25"/>
        <v>6.7063167160287096E-2</v>
      </c>
    </row>
    <row r="198" spans="1:14" x14ac:dyDescent="0.2">
      <c r="A198" s="54" t="s">
        <v>173</v>
      </c>
      <c r="B198" s="12">
        <f>VLOOKUP(A198,'Ascores 2024 definitief'!$A$2:$D$346,2,FALSE)</f>
        <v>241.51</v>
      </c>
      <c r="C198" s="12">
        <f t="shared" si="19"/>
        <v>120.755</v>
      </c>
      <c r="D198" s="12">
        <f>VLOOKUP(A198,'Ascores 2024 definitief'!$A$2:$D$346,4,FALSE)</f>
        <v>294.88</v>
      </c>
      <c r="E198" s="12">
        <f t="shared" si="20"/>
        <v>147.44</v>
      </c>
      <c r="F198" s="13">
        <f t="shared" si="21"/>
        <v>172543.25325000001</v>
      </c>
      <c r="G198" s="13">
        <f t="shared" si="18"/>
        <v>0</v>
      </c>
      <c r="H198" s="13">
        <f t="shared" si="22"/>
        <v>172543.25</v>
      </c>
      <c r="I198" s="28">
        <f>VLOOKUP(A198,'[1]Tabel goab.eu'!$A$5:$B$346,2,FALSE)</f>
        <v>173015.15</v>
      </c>
      <c r="J198" s="16">
        <f t="shared" si="26"/>
        <v>-471.89999999999418</v>
      </c>
      <c r="K198" s="19">
        <f t="shared" si="23"/>
        <v>-2.7275068108197128E-3</v>
      </c>
      <c r="L198" s="1">
        <f>VLOOKUP(A198,'[1]Tabel goab.eu'!$A$5:$C$346,3,FALSE)</f>
        <v>160976.95999999999</v>
      </c>
      <c r="M198" s="14">
        <f t="shared" si="24"/>
        <v>11566.290000000008</v>
      </c>
      <c r="N198" s="41">
        <f t="shared" si="25"/>
        <v>6.703414940891636E-2</v>
      </c>
    </row>
    <row r="199" spans="1:14" x14ac:dyDescent="0.2">
      <c r="A199" s="54" t="s">
        <v>174</v>
      </c>
      <c r="B199" s="12">
        <f>VLOOKUP(A199,'Ascores 2024 definitief'!$A$2:$D$346,2,FALSE)</f>
        <v>2988.88</v>
      </c>
      <c r="C199" s="12">
        <f t="shared" si="19"/>
        <v>1494.44</v>
      </c>
      <c r="D199" s="12">
        <f>VLOOKUP(A199,'Ascores 2024 definitief'!$A$2:$D$346,4,FALSE)</f>
        <v>2695.03</v>
      </c>
      <c r="E199" s="12">
        <f t="shared" si="20"/>
        <v>1347.5150000000001</v>
      </c>
      <c r="F199" s="13">
        <f t="shared" si="21"/>
        <v>1828371.7492500001</v>
      </c>
      <c r="G199" s="13">
        <f t="shared" si="18"/>
        <v>0</v>
      </c>
      <c r="H199" s="13">
        <f t="shared" si="22"/>
        <v>1828371.75</v>
      </c>
      <c r="I199" s="28">
        <f>VLOOKUP(A199,'[1]Tabel goab.eu'!$A$5:$B$346,2,FALSE)</f>
        <v>1767695.7</v>
      </c>
      <c r="J199" s="16">
        <f t="shared" si="26"/>
        <v>60676.050000000047</v>
      </c>
      <c r="K199" s="19">
        <f t="shared" si="23"/>
        <v>3.4324940655792766E-2</v>
      </c>
      <c r="L199" s="1">
        <f>VLOOKUP(A199,'[1]Tabel goab.eu'!$A$5:$C$346,3,FALSE)</f>
        <v>1705929.04</v>
      </c>
      <c r="M199" s="14">
        <f t="shared" si="24"/>
        <v>122442.70999999996</v>
      </c>
      <c r="N199" s="41">
        <f t="shared" si="25"/>
        <v>6.6968169903084518E-2</v>
      </c>
    </row>
    <row r="200" spans="1:14" x14ac:dyDescent="0.2">
      <c r="A200" s="54" t="s">
        <v>175</v>
      </c>
      <c r="B200" s="12">
        <f>VLOOKUP(A200,'Ascores 2024 definitief'!$A$2:$D$346,2,FALSE)</f>
        <v>770.89</v>
      </c>
      <c r="C200" s="12">
        <f t="shared" si="19"/>
        <v>385.44499999999999</v>
      </c>
      <c r="D200" s="12">
        <f>VLOOKUP(A200,'Ascores 2024 definitief'!$A$2:$D$346,4,FALSE)</f>
        <v>922.28</v>
      </c>
      <c r="E200" s="12">
        <f t="shared" si="20"/>
        <v>461.14</v>
      </c>
      <c r="F200" s="13">
        <f t="shared" si="21"/>
        <v>544650.45975000004</v>
      </c>
      <c r="G200" s="13">
        <f t="shared" si="18"/>
        <v>0</v>
      </c>
      <c r="H200" s="13">
        <f t="shared" si="22"/>
        <v>544650.46</v>
      </c>
      <c r="I200" s="28">
        <f>VLOOKUP(A200,'[1]Tabel goab.eu'!$A$5:$B$346,2,FALSE)</f>
        <v>434661.28</v>
      </c>
      <c r="J200" s="16">
        <f t="shared" si="26"/>
        <v>109989.17999999993</v>
      </c>
      <c r="K200" s="19">
        <f t="shared" si="23"/>
        <v>0.25304572792865271</v>
      </c>
      <c r="L200" s="1">
        <f>VLOOKUP(A200,'[1]Tabel goab.eu'!$A$5:$C$346,3,FALSE)</f>
        <v>508129.86</v>
      </c>
      <c r="M200" s="14">
        <f t="shared" si="24"/>
        <v>36520.599999999977</v>
      </c>
      <c r="N200" s="41">
        <f t="shared" si="25"/>
        <v>6.7053280373617935E-2</v>
      </c>
    </row>
    <row r="201" spans="1:14" x14ac:dyDescent="0.2">
      <c r="A201" s="54" t="s">
        <v>381</v>
      </c>
      <c r="B201" s="12">
        <f>VLOOKUP(A201,'Ascores 2024 definitief'!$A$2:$D$346,2,FALSE)</f>
        <v>2667.93</v>
      </c>
      <c r="C201" s="12">
        <f t="shared" si="19"/>
        <v>1333.9649999999999</v>
      </c>
      <c r="D201" s="12">
        <f>VLOOKUP(A201,'Ascores 2024 definitief'!$A$2:$D$346,4,FALSE)</f>
        <v>2569.1999999999998</v>
      </c>
      <c r="E201" s="12">
        <f t="shared" si="20"/>
        <v>1284.5999999999999</v>
      </c>
      <c r="F201" s="13">
        <f t="shared" si="21"/>
        <v>1684653.7927499998</v>
      </c>
      <c r="G201" s="13">
        <f t="shared" si="18"/>
        <v>0</v>
      </c>
      <c r="H201" s="13">
        <f t="shared" si="22"/>
        <v>1684653.79</v>
      </c>
      <c r="I201" s="28">
        <v>1524199.85</v>
      </c>
      <c r="J201" s="16">
        <f t="shared" si="26"/>
        <v>160453.93999999994</v>
      </c>
      <c r="K201" s="19">
        <f t="shared" si="23"/>
        <v>0.10527093281107457</v>
      </c>
      <c r="L201" s="1">
        <v>1571672.54</v>
      </c>
      <c r="M201" s="14">
        <f t="shared" si="24"/>
        <v>112981.25</v>
      </c>
      <c r="N201" s="41">
        <f t="shared" si="25"/>
        <v>6.7064966505669982E-2</v>
      </c>
    </row>
    <row r="202" spans="1:14" x14ac:dyDescent="0.2">
      <c r="A202" s="54" t="s">
        <v>176</v>
      </c>
      <c r="B202" s="12">
        <f>VLOOKUP(A202,'Ascores 2024 definitief'!$A$2:$D$346,2,FALSE)</f>
        <v>127.82</v>
      </c>
      <c r="C202" s="12">
        <f t="shared" si="19"/>
        <v>63.91</v>
      </c>
      <c r="D202" s="12">
        <f>VLOOKUP(A202,'Ascores 2024 definitief'!$A$2:$D$346,4,FALSE)</f>
        <v>140.30000000000001</v>
      </c>
      <c r="E202" s="12">
        <f t="shared" si="20"/>
        <v>70.150000000000006</v>
      </c>
      <c r="F202" s="13">
        <f t="shared" si="21"/>
        <v>86247.501000000004</v>
      </c>
      <c r="G202" s="13">
        <f t="shared" si="18"/>
        <v>0</v>
      </c>
      <c r="H202" s="13">
        <f t="shared" si="22"/>
        <v>86247.5</v>
      </c>
      <c r="I202" s="28">
        <f>VLOOKUP(A202,'[1]Tabel goab.eu'!$A$5:$B$346,2,FALSE)</f>
        <v>64000</v>
      </c>
      <c r="J202" s="16">
        <f t="shared" si="26"/>
        <v>22247.5</v>
      </c>
      <c r="K202" s="19">
        <f t="shared" si="23"/>
        <v>0.34761718749999998</v>
      </c>
      <c r="L202" s="1">
        <f>VLOOKUP(A202,'[1]Tabel goab.eu'!$A$5:$C$346,3,FALSE)</f>
        <v>80470.47</v>
      </c>
      <c r="M202" s="14">
        <f t="shared" si="24"/>
        <v>5777.0299999999988</v>
      </c>
      <c r="N202" s="41">
        <f t="shared" si="25"/>
        <v>6.6981999478245735E-2</v>
      </c>
    </row>
    <row r="203" spans="1:14" x14ac:dyDescent="0.2">
      <c r="A203" s="54" t="s">
        <v>177</v>
      </c>
      <c r="B203" s="12">
        <f>VLOOKUP(A203,'Ascores 2024 definitief'!$A$2:$D$346,2,FALSE)</f>
        <v>413.03</v>
      </c>
      <c r="C203" s="12">
        <f t="shared" si="19"/>
        <v>206.51499999999999</v>
      </c>
      <c r="D203" s="12">
        <f>VLOOKUP(A203,'Ascores 2024 definitief'!$A$2:$D$346,4,FALSE)</f>
        <v>479.44</v>
      </c>
      <c r="E203" s="12">
        <f t="shared" si="20"/>
        <v>239.72</v>
      </c>
      <c r="F203" s="13">
        <f t="shared" si="21"/>
        <v>287085.28724999999</v>
      </c>
      <c r="G203" s="13">
        <f t="shared" si="18"/>
        <v>0</v>
      </c>
      <c r="H203" s="13">
        <f t="shared" si="22"/>
        <v>287085.28999999998</v>
      </c>
      <c r="I203" s="28">
        <f>VLOOKUP(A203,'[1]Tabel goab.eu'!$A$5:$B$346,2,FALSE)</f>
        <v>241995.75</v>
      </c>
      <c r="J203" s="16">
        <f t="shared" si="26"/>
        <v>45089.539999999979</v>
      </c>
      <c r="K203" s="19">
        <f t="shared" si="23"/>
        <v>0.18632368543662431</v>
      </c>
      <c r="L203" s="1">
        <f>VLOOKUP(A203,'[1]Tabel goab.eu'!$A$5:$C$346,3,FALSE)</f>
        <v>267837.78999999998</v>
      </c>
      <c r="M203" s="14">
        <f t="shared" si="24"/>
        <v>19247.5</v>
      </c>
      <c r="N203" s="41">
        <f t="shared" si="25"/>
        <v>6.7044535789346785E-2</v>
      </c>
    </row>
    <row r="204" spans="1:14" x14ac:dyDescent="0.2">
      <c r="A204" s="54" t="s">
        <v>178</v>
      </c>
      <c r="B204" s="12">
        <f>VLOOKUP(A204,'Ascores 2024 definitief'!$A$2:$D$346,2,FALSE)</f>
        <v>3615.31</v>
      </c>
      <c r="C204" s="12">
        <f t="shared" si="19"/>
        <v>1807.655</v>
      </c>
      <c r="D204" s="12">
        <f>VLOOKUP(A204,'Ascores 2024 definitief'!$A$2:$D$346,4,FALSE)</f>
        <v>3810.29</v>
      </c>
      <c r="E204" s="12">
        <f t="shared" si="20"/>
        <v>1905.145</v>
      </c>
      <c r="F204" s="13">
        <f t="shared" si="21"/>
        <v>2388629.8800000004</v>
      </c>
      <c r="G204" s="13">
        <f t="shared" si="18"/>
        <v>0</v>
      </c>
      <c r="H204" s="13">
        <f t="shared" si="22"/>
        <v>2388629.88</v>
      </c>
      <c r="I204" s="28">
        <f>VLOOKUP(A204,'[1]Tabel goab.eu'!$A$5:$B$346,2,FALSE)</f>
        <v>2158034.0299999998</v>
      </c>
      <c r="J204" s="16">
        <f t="shared" si="26"/>
        <v>230595.85000000009</v>
      </c>
      <c r="K204" s="19">
        <f t="shared" si="23"/>
        <v>0.10685459394725121</v>
      </c>
      <c r="L204" s="1">
        <f>VLOOKUP(A204,'[1]Tabel goab.eu'!$A$5:$C$346,3,FALSE)</f>
        <v>2225093.39</v>
      </c>
      <c r="M204" s="14">
        <f t="shared" si="24"/>
        <v>163536.48999999976</v>
      </c>
      <c r="N204" s="41">
        <f t="shared" si="25"/>
        <v>6.8464558435482589E-2</v>
      </c>
    </row>
    <row r="205" spans="1:14" x14ac:dyDescent="0.2">
      <c r="A205" s="54" t="s">
        <v>179</v>
      </c>
      <c r="B205" s="12">
        <f>VLOOKUP(A205,'Ascores 2024 definitief'!$A$2:$D$346,2,FALSE)</f>
        <v>1642.4</v>
      </c>
      <c r="C205" s="12">
        <f t="shared" si="19"/>
        <v>821.2</v>
      </c>
      <c r="D205" s="12">
        <f>VLOOKUP(A205,'Ascores 2024 definitief'!$A$2:$D$346,4,FALSE)</f>
        <v>1810.89</v>
      </c>
      <c r="E205" s="12">
        <f t="shared" si="20"/>
        <v>905.44500000000005</v>
      </c>
      <c r="F205" s="13">
        <f t="shared" si="21"/>
        <v>1110837.0607499999</v>
      </c>
      <c r="G205" s="13">
        <f t="shared" si="18"/>
        <v>0</v>
      </c>
      <c r="H205" s="13">
        <f t="shared" si="22"/>
        <v>1110837.06</v>
      </c>
      <c r="I205" s="28">
        <f>VLOOKUP(A205,'[1]Tabel goab.eu'!$A$5:$B$346,2,FALSE)</f>
        <v>940993.19</v>
      </c>
      <c r="J205" s="16">
        <f t="shared" si="26"/>
        <v>169843.87000000011</v>
      </c>
      <c r="K205" s="19">
        <f t="shared" si="23"/>
        <v>0.18049426053763484</v>
      </c>
      <c r="L205" s="1">
        <f>VLOOKUP(A205,'[1]Tabel goab.eu'!$A$5:$C$346,3,FALSE)</f>
        <v>1034865.6</v>
      </c>
      <c r="M205" s="14">
        <f t="shared" si="24"/>
        <v>75971.460000000079</v>
      </c>
      <c r="N205" s="41">
        <f t="shared" si="25"/>
        <v>6.8391182411577156E-2</v>
      </c>
    </row>
    <row r="206" spans="1:14" x14ac:dyDescent="0.2">
      <c r="A206" s="54" t="s">
        <v>180</v>
      </c>
      <c r="B206" s="12">
        <f>VLOOKUP(A206,'Ascores 2024 definitief'!$A$2:$D$346,2,FALSE)</f>
        <v>1551.21</v>
      </c>
      <c r="C206" s="12">
        <f t="shared" si="19"/>
        <v>775.60500000000002</v>
      </c>
      <c r="D206" s="12">
        <f>VLOOKUP(A206,'Ascores 2024 definitief'!$A$2:$D$346,4,FALSE)</f>
        <v>1478.4</v>
      </c>
      <c r="E206" s="12">
        <f t="shared" si="20"/>
        <v>739.2</v>
      </c>
      <c r="F206" s="13">
        <f t="shared" si="21"/>
        <v>974549.7967500001</v>
      </c>
      <c r="G206" s="13">
        <f t="shared" si="18"/>
        <v>0</v>
      </c>
      <c r="H206" s="13">
        <f t="shared" si="22"/>
        <v>974549.8</v>
      </c>
      <c r="I206" s="28">
        <f>VLOOKUP(A206,'[1]Tabel goab.eu'!$A$5:$B$346,2,FALSE)</f>
        <v>776510.4</v>
      </c>
      <c r="J206" s="16">
        <f t="shared" si="26"/>
        <v>198039.40000000002</v>
      </c>
      <c r="K206" s="19">
        <f t="shared" si="23"/>
        <v>0.25503766594755206</v>
      </c>
      <c r="L206" s="1">
        <f>VLOOKUP(A206,'[1]Tabel goab.eu'!$A$5:$C$346,3,FALSE)</f>
        <v>909029.77</v>
      </c>
      <c r="M206" s="14">
        <f t="shared" si="24"/>
        <v>65520.030000000028</v>
      </c>
      <c r="N206" s="41">
        <f t="shared" si="25"/>
        <v>6.723107428681431E-2</v>
      </c>
    </row>
    <row r="207" spans="1:14" x14ac:dyDescent="0.2">
      <c r="A207" s="54" t="s">
        <v>181</v>
      </c>
      <c r="B207" s="12">
        <f>VLOOKUP(A207,'Ascores 2024 definitief'!$A$2:$D$346,2,FALSE)</f>
        <v>1409.05</v>
      </c>
      <c r="C207" s="12">
        <f t="shared" si="19"/>
        <v>704.52499999999998</v>
      </c>
      <c r="D207" s="12">
        <f>VLOOKUP(A207,'Ascores 2024 definitief'!$A$2:$D$346,4,FALSE)</f>
        <v>1462.73</v>
      </c>
      <c r="E207" s="12">
        <f t="shared" si="20"/>
        <v>731.36500000000001</v>
      </c>
      <c r="F207" s="13">
        <f t="shared" si="21"/>
        <v>923779.83149999997</v>
      </c>
      <c r="G207" s="13">
        <f t="shared" si="18"/>
        <v>0</v>
      </c>
      <c r="H207" s="13">
        <f t="shared" si="22"/>
        <v>923779.83</v>
      </c>
      <c r="I207" s="28">
        <f>VLOOKUP(A207,'[1]Tabel goab.eu'!$A$5:$B$346,2,FALSE)</f>
        <v>883819.52000000002</v>
      </c>
      <c r="J207" s="16">
        <f t="shared" si="26"/>
        <v>39960.309999999939</v>
      </c>
      <c r="K207" s="19">
        <f t="shared" si="23"/>
        <v>4.5213201446376673E-2</v>
      </c>
      <c r="L207" s="1">
        <f>VLOOKUP(A207,'[1]Tabel goab.eu'!$A$5:$C$346,3,FALSE)</f>
        <v>861827.83</v>
      </c>
      <c r="M207" s="14">
        <f t="shared" si="24"/>
        <v>61952</v>
      </c>
      <c r="N207" s="41">
        <f t="shared" si="25"/>
        <v>6.7063598909709907E-2</v>
      </c>
    </row>
    <row r="208" spans="1:14" x14ac:dyDescent="0.2">
      <c r="A208" s="54" t="s">
        <v>182</v>
      </c>
      <c r="B208" s="12">
        <f>VLOOKUP(A208,'Ascores 2024 definitief'!$A$2:$D$346,2,FALSE)</f>
        <v>366.16</v>
      </c>
      <c r="C208" s="12">
        <f t="shared" si="19"/>
        <v>183.08</v>
      </c>
      <c r="D208" s="12">
        <f>VLOOKUP(A208,'Ascores 2024 definitief'!$A$2:$D$346,4,FALSE)</f>
        <v>358.58</v>
      </c>
      <c r="E208" s="12">
        <f t="shared" si="20"/>
        <v>179.29</v>
      </c>
      <c r="F208" s="13">
        <f t="shared" si="21"/>
        <v>233130.73950000003</v>
      </c>
      <c r="G208" s="13">
        <f t="shared" si="18"/>
        <v>0</v>
      </c>
      <c r="H208" s="13">
        <f t="shared" si="22"/>
        <v>233130.74</v>
      </c>
      <c r="I208" s="28">
        <f>VLOOKUP(A208,'[1]Tabel goab.eu'!$A$5:$B$346,2,FALSE)</f>
        <v>181622.07</v>
      </c>
      <c r="J208" s="16">
        <f t="shared" si="26"/>
        <v>51508.669999999984</v>
      </c>
      <c r="K208" s="19">
        <f t="shared" si="23"/>
        <v>0.28360358407984215</v>
      </c>
      <c r="L208" s="1">
        <f>VLOOKUP(A208,'[1]Tabel goab.eu'!$A$5:$C$346,3,FALSE)</f>
        <v>217496.85</v>
      </c>
      <c r="M208" s="14">
        <f t="shared" si="24"/>
        <v>15633.889999999985</v>
      </c>
      <c r="N208" s="41">
        <f t="shared" si="25"/>
        <v>6.7060611569285056E-2</v>
      </c>
    </row>
    <row r="209" spans="1:14" x14ac:dyDescent="0.2">
      <c r="A209" s="54" t="s">
        <v>183</v>
      </c>
      <c r="B209" s="12">
        <f>VLOOKUP(A209,'Ascores 2024 definitief'!$A$2:$D$346,2,FALSE)</f>
        <v>14.96</v>
      </c>
      <c r="C209" s="12">
        <f t="shared" si="19"/>
        <v>7.48</v>
      </c>
      <c r="D209" s="12">
        <f>VLOOKUP(A209,'Ascores 2024 definitief'!$A$2:$D$346,4,FALSE)</f>
        <v>36.72</v>
      </c>
      <c r="E209" s="12">
        <f t="shared" si="20"/>
        <v>18.36</v>
      </c>
      <c r="F209" s="13">
        <f t="shared" si="21"/>
        <v>16624.164000000001</v>
      </c>
      <c r="G209" s="13">
        <f t="shared" si="18"/>
        <v>47375.835999999996</v>
      </c>
      <c r="H209" s="13">
        <f t="shared" si="22"/>
        <v>64000</v>
      </c>
      <c r="I209" s="28">
        <f>VLOOKUP(A209,'[1]Tabel goab.eu'!$A$5:$B$346,2,FALSE)</f>
        <v>64000</v>
      </c>
      <c r="J209" s="16">
        <f t="shared" si="26"/>
        <v>0</v>
      </c>
      <c r="K209" s="19">
        <f t="shared" si="23"/>
        <v>0</v>
      </c>
      <c r="L209" s="1">
        <f>VLOOKUP(A209,'[1]Tabel goab.eu'!$A$5:$C$346,3,FALSE)</f>
        <v>64000</v>
      </c>
      <c r="M209" s="14">
        <f t="shared" si="24"/>
        <v>0</v>
      </c>
      <c r="N209" s="41">
        <f t="shared" si="25"/>
        <v>0</v>
      </c>
    </row>
    <row r="210" spans="1:14" x14ac:dyDescent="0.2">
      <c r="A210" s="54" t="s">
        <v>184</v>
      </c>
      <c r="B210" s="12">
        <f>VLOOKUP(A210,'Ascores 2024 definitief'!$A$2:$D$346,2,FALSE)</f>
        <v>1322.25</v>
      </c>
      <c r="C210" s="12">
        <f t="shared" si="19"/>
        <v>661.125</v>
      </c>
      <c r="D210" s="12">
        <f>VLOOKUP(A210,'Ascores 2024 definitief'!$A$2:$D$346,4,FALSE)</f>
        <v>1634.96</v>
      </c>
      <c r="E210" s="12">
        <f t="shared" si="20"/>
        <v>817.48</v>
      </c>
      <c r="F210" s="13">
        <f t="shared" si="21"/>
        <v>951260.52675000008</v>
      </c>
      <c r="G210" s="13">
        <f t="shared" ref="G210:G273" si="27">IF(F210&lt;$F$16,$F$16-F210,0)</f>
        <v>0</v>
      </c>
      <c r="H210" s="13">
        <f t="shared" si="22"/>
        <v>951260.53</v>
      </c>
      <c r="I210" s="28">
        <f>VLOOKUP(A210,'[1]Tabel goab.eu'!$A$5:$B$346,2,FALSE)</f>
        <v>783915.45</v>
      </c>
      <c r="J210" s="16">
        <f t="shared" si="26"/>
        <v>167345.08000000007</v>
      </c>
      <c r="K210" s="19">
        <f t="shared" si="23"/>
        <v>0.21347337904872277</v>
      </c>
      <c r="L210" s="1">
        <f>VLOOKUP(A210,'[1]Tabel goab.eu'!$A$5:$C$346,3,FALSE)</f>
        <v>887467.94</v>
      </c>
      <c r="M210" s="14">
        <f t="shared" si="24"/>
        <v>63792.590000000084</v>
      </c>
      <c r="N210" s="41">
        <f t="shared" si="25"/>
        <v>6.7061113110621837E-2</v>
      </c>
    </row>
    <row r="211" spans="1:14" x14ac:dyDescent="0.2">
      <c r="A211" s="54" t="s">
        <v>185</v>
      </c>
      <c r="B211" s="12">
        <f>VLOOKUP(A211,'Ascores 2024 definitief'!$A$2:$D$346,2,FALSE)</f>
        <v>335.04</v>
      </c>
      <c r="C211" s="12">
        <f t="shared" ref="C211:C274" si="28">B211/2</f>
        <v>167.52</v>
      </c>
      <c r="D211" s="12">
        <f>VLOOKUP(A211,'Ascores 2024 definitief'!$A$2:$D$346,4,FALSE)</f>
        <v>330.81</v>
      </c>
      <c r="E211" s="12">
        <f t="shared" ref="E211:E274" si="29">D211/2</f>
        <v>165.405</v>
      </c>
      <c r="F211" s="13">
        <f t="shared" ref="F211:F274" si="30">$B$14*(C211+E211)</f>
        <v>214187.29875000002</v>
      </c>
      <c r="G211" s="13">
        <f t="shared" si="27"/>
        <v>0</v>
      </c>
      <c r="H211" s="13">
        <f t="shared" ref="H211:H274" si="31">ROUND(F211+G211,2)</f>
        <v>214187.3</v>
      </c>
      <c r="I211" s="28">
        <f>VLOOKUP(A211,'[1]Tabel goab.eu'!$A$5:$B$346,2,FALSE)</f>
        <v>144483.49</v>
      </c>
      <c r="J211" s="16">
        <f t="shared" si="26"/>
        <v>69703.81</v>
      </c>
      <c r="K211" s="19">
        <f t="shared" ref="K211:K274" si="32">J211/I211</f>
        <v>0.48243442901330802</v>
      </c>
      <c r="L211" s="1">
        <f>VLOOKUP(A211,'[1]Tabel goab.eu'!$A$5:$C$346,3,FALSE)</f>
        <v>199821.26</v>
      </c>
      <c r="M211" s="14">
        <f t="shared" si="24"/>
        <v>14366.039999999979</v>
      </c>
      <c r="N211" s="41">
        <f t="shared" si="25"/>
        <v>6.7072324082706955E-2</v>
      </c>
    </row>
    <row r="212" spans="1:14" x14ac:dyDescent="0.2">
      <c r="A212" s="54" t="s">
        <v>186</v>
      </c>
      <c r="B212" s="12">
        <f>VLOOKUP(A212,'Ascores 2024 definitief'!$A$2:$D$346,2,FALSE)</f>
        <v>3467.95</v>
      </c>
      <c r="C212" s="12">
        <f t="shared" si="28"/>
        <v>1733.9749999999999</v>
      </c>
      <c r="D212" s="12">
        <f>VLOOKUP(A212,'Ascores 2024 definitief'!$A$2:$D$346,4,FALSE)</f>
        <v>3672.14</v>
      </c>
      <c r="E212" s="12">
        <f t="shared" si="29"/>
        <v>1836.07</v>
      </c>
      <c r="F212" s="13">
        <f t="shared" si="30"/>
        <v>2296788.4507500003</v>
      </c>
      <c r="G212" s="13">
        <f t="shared" si="27"/>
        <v>0</v>
      </c>
      <c r="H212" s="13">
        <f t="shared" si="31"/>
        <v>2296788.4500000002</v>
      </c>
      <c r="I212" s="28">
        <f>VLOOKUP(A212,'[1]Tabel goab.eu'!$A$5:$B$346,2,FALSE)</f>
        <v>2037638.58</v>
      </c>
      <c r="J212" s="16">
        <f t="shared" si="26"/>
        <v>259149.87000000011</v>
      </c>
      <c r="K212" s="19">
        <f t="shared" si="32"/>
        <v>0.12718147003282598</v>
      </c>
      <c r="L212" s="1">
        <f>VLOOKUP(A212,'[1]Tabel goab.eu'!$A$5:$C$346,3,FALSE)</f>
        <v>2142753.3199999998</v>
      </c>
      <c r="M212" s="14">
        <f t="shared" ref="M212:M275" si="33">H212-L212</f>
        <v>154035.13000000035</v>
      </c>
      <c r="N212" s="41">
        <f t="shared" ref="N212:N275" si="34">M212/H212</f>
        <v>6.7065440876803578E-2</v>
      </c>
    </row>
    <row r="213" spans="1:14" x14ac:dyDescent="0.2">
      <c r="A213" s="54" t="s">
        <v>187</v>
      </c>
      <c r="B213" s="12">
        <f>VLOOKUP(A213,'Ascores 2024 definitief'!$A$2:$D$346,2,FALSE)</f>
        <v>631.55999999999995</v>
      </c>
      <c r="C213" s="12">
        <f t="shared" si="28"/>
        <v>315.77999999999997</v>
      </c>
      <c r="D213" s="12">
        <f>VLOOKUP(A213,'Ascores 2024 definitief'!$A$2:$D$346,4,FALSE)</f>
        <v>616.9</v>
      </c>
      <c r="E213" s="12">
        <f t="shared" si="29"/>
        <v>308.45</v>
      </c>
      <c r="F213" s="13">
        <f t="shared" si="30"/>
        <v>401598.37050000002</v>
      </c>
      <c r="G213" s="13">
        <f t="shared" si="27"/>
        <v>0</v>
      </c>
      <c r="H213" s="13">
        <f t="shared" si="31"/>
        <v>401598.37</v>
      </c>
      <c r="I213" s="28">
        <f>VLOOKUP(A213,'[1]Tabel goab.eu'!$A$5:$B$346,2,FALSE)</f>
        <v>351580.36</v>
      </c>
      <c r="J213" s="16">
        <f t="shared" si="26"/>
        <v>50018.010000000009</v>
      </c>
      <c r="K213" s="19">
        <f t="shared" si="32"/>
        <v>0.14226622328960586</v>
      </c>
      <c r="L213" s="1">
        <f>VLOOKUP(A213,'[1]Tabel goab.eu'!$A$5:$C$346,3,FALSE)</f>
        <v>374836.66</v>
      </c>
      <c r="M213" s="14">
        <f t="shared" si="33"/>
        <v>26761.710000000021</v>
      </c>
      <c r="N213" s="41">
        <f t="shared" si="34"/>
        <v>6.6637994571541764E-2</v>
      </c>
    </row>
    <row r="214" spans="1:14" x14ac:dyDescent="0.2">
      <c r="A214" s="54" t="s">
        <v>188</v>
      </c>
      <c r="B214" s="12">
        <f>VLOOKUP(A214,'Ascores 2024 definitief'!$A$2:$D$346,2,FALSE)</f>
        <v>1516.04</v>
      </c>
      <c r="C214" s="12">
        <f t="shared" si="28"/>
        <v>758.02</v>
      </c>
      <c r="D214" s="12">
        <f>VLOOKUP(A214,'Ascores 2024 definitief'!$A$2:$D$346,4,FALSE)</f>
        <v>1555.92</v>
      </c>
      <c r="E214" s="12">
        <f t="shared" si="29"/>
        <v>777.96</v>
      </c>
      <c r="F214" s="13">
        <f t="shared" si="30"/>
        <v>988172.73300000001</v>
      </c>
      <c r="G214" s="13">
        <f t="shared" si="27"/>
        <v>0</v>
      </c>
      <c r="H214" s="13">
        <f t="shared" si="31"/>
        <v>988172.73</v>
      </c>
      <c r="I214" s="28">
        <f>VLOOKUP(A214,'[1]Tabel goab.eu'!$A$5:$B$346,2,FALSE)</f>
        <v>763582.13</v>
      </c>
      <c r="J214" s="16">
        <f t="shared" ref="J214:J277" si="35">H214-I214</f>
        <v>224590.59999999998</v>
      </c>
      <c r="K214" s="19">
        <f t="shared" si="32"/>
        <v>0.29412762710934576</v>
      </c>
      <c r="L214" s="1">
        <f>VLOOKUP(A214,'[1]Tabel goab.eu'!$A$5:$C$346,3,FALSE)</f>
        <v>921906.84</v>
      </c>
      <c r="M214" s="14">
        <f t="shared" si="33"/>
        <v>66265.890000000014</v>
      </c>
      <c r="N214" s="41">
        <f t="shared" si="34"/>
        <v>6.7059015077252759E-2</v>
      </c>
    </row>
    <row r="215" spans="1:14" x14ac:dyDescent="0.2">
      <c r="A215" s="54" t="s">
        <v>189</v>
      </c>
      <c r="B215" s="12">
        <f>VLOOKUP(A215,'Ascores 2024 definitief'!$A$2:$D$346,2,FALSE)</f>
        <v>9425.2999999999993</v>
      </c>
      <c r="C215" s="12">
        <f t="shared" si="28"/>
        <v>4712.6499999999996</v>
      </c>
      <c r="D215" s="12">
        <f>VLOOKUP(A215,'Ascores 2024 definitief'!$A$2:$D$346,4,FALSE)</f>
        <v>9148.5499999999993</v>
      </c>
      <c r="E215" s="12">
        <f t="shared" si="29"/>
        <v>4574.2749999999996</v>
      </c>
      <c r="F215" s="13">
        <f t="shared" si="30"/>
        <v>5974743.1987499995</v>
      </c>
      <c r="G215" s="13">
        <f t="shared" si="27"/>
        <v>0</v>
      </c>
      <c r="H215" s="13">
        <f t="shared" si="31"/>
        <v>5974743.2000000002</v>
      </c>
      <c r="I215" s="28">
        <f>VLOOKUP(A215,'[1]Tabel goab.eu'!$A$5:$B$346,2,FALSE)</f>
        <v>5396898.3200000003</v>
      </c>
      <c r="J215" s="16">
        <f t="shared" si="35"/>
        <v>577844.87999999989</v>
      </c>
      <c r="K215" s="19">
        <f t="shared" si="32"/>
        <v>0.10706981042399921</v>
      </c>
      <c r="L215" s="1">
        <f>VLOOKUP(A215,'[1]Tabel goab.eu'!$A$5:$C$346,3,FALSE)</f>
        <v>5572839.1699999999</v>
      </c>
      <c r="M215" s="14">
        <f t="shared" si="33"/>
        <v>401904.03000000026</v>
      </c>
      <c r="N215" s="41">
        <f t="shared" si="34"/>
        <v>6.7267163884131495E-2</v>
      </c>
    </row>
    <row r="216" spans="1:14" x14ac:dyDescent="0.2">
      <c r="A216" s="54" t="s">
        <v>190</v>
      </c>
      <c r="B216" s="12">
        <f>VLOOKUP(A216,'Ascores 2024 definitief'!$A$2:$D$346,2,FALSE)</f>
        <v>7129.92</v>
      </c>
      <c r="C216" s="12">
        <f t="shared" si="28"/>
        <v>3564.96</v>
      </c>
      <c r="D216" s="12">
        <f>VLOOKUP(A216,'Ascores 2024 definitief'!$A$2:$D$346,4,FALSE)</f>
        <v>6884.47</v>
      </c>
      <c r="E216" s="12">
        <f t="shared" si="29"/>
        <v>3442.2350000000001</v>
      </c>
      <c r="F216" s="13">
        <f t="shared" si="30"/>
        <v>4508078.9032499995</v>
      </c>
      <c r="G216" s="13">
        <f t="shared" si="27"/>
        <v>0</v>
      </c>
      <c r="H216" s="13">
        <f t="shared" si="31"/>
        <v>4508078.9000000004</v>
      </c>
      <c r="I216" s="28">
        <f>VLOOKUP(A216,'[1]Tabel goab.eu'!$A$5:$B$346,2,FALSE)</f>
        <v>4400586.45</v>
      </c>
      <c r="J216" s="16">
        <f t="shared" si="35"/>
        <v>107492.45000000019</v>
      </c>
      <c r="K216" s="19">
        <f t="shared" si="32"/>
        <v>2.4426846562689432E-2</v>
      </c>
      <c r="L216" s="1">
        <f>VLOOKUP(A216,'[1]Tabel goab.eu'!$A$5:$C$346,3,FALSE)</f>
        <v>4205732.3899999997</v>
      </c>
      <c r="M216" s="14">
        <f t="shared" si="33"/>
        <v>302346.51000000071</v>
      </c>
      <c r="N216" s="41">
        <f t="shared" si="34"/>
        <v>6.7067705935670449E-2</v>
      </c>
    </row>
    <row r="217" spans="1:14" x14ac:dyDescent="0.2">
      <c r="A217" s="54" t="s">
        <v>191</v>
      </c>
      <c r="B217" s="12">
        <f>VLOOKUP(A217,'Ascores 2024 definitief'!$A$2:$D$346,2,FALSE)</f>
        <v>1236.72</v>
      </c>
      <c r="C217" s="12">
        <f t="shared" si="28"/>
        <v>618.36</v>
      </c>
      <c r="D217" s="12">
        <f>VLOOKUP(A217,'Ascores 2024 definitief'!$A$2:$D$346,4,FALSE)</f>
        <v>1205.31</v>
      </c>
      <c r="E217" s="12">
        <f t="shared" si="29"/>
        <v>602.65499999999997</v>
      </c>
      <c r="F217" s="13">
        <f t="shared" si="30"/>
        <v>785540.00024999992</v>
      </c>
      <c r="G217" s="13">
        <f t="shared" si="27"/>
        <v>0</v>
      </c>
      <c r="H217" s="13">
        <f t="shared" si="31"/>
        <v>785540</v>
      </c>
      <c r="I217" s="28">
        <f>VLOOKUP(A217,'[1]Tabel goab.eu'!$A$5:$B$346,2,FALSE)</f>
        <v>717514.54</v>
      </c>
      <c r="J217" s="16">
        <f t="shared" si="35"/>
        <v>68025.459999999963</v>
      </c>
      <c r="K217" s="19">
        <f t="shared" si="32"/>
        <v>9.4807082236967571E-2</v>
      </c>
      <c r="L217" s="1">
        <f>VLOOKUP(A217,'[1]Tabel goab.eu'!$A$5:$C$346,3,FALSE)</f>
        <v>732783.97</v>
      </c>
      <c r="M217" s="14">
        <f t="shared" si="33"/>
        <v>52756.030000000028</v>
      </c>
      <c r="N217" s="41">
        <f t="shared" si="34"/>
        <v>6.7158935254729268E-2</v>
      </c>
    </row>
    <row r="218" spans="1:14" x14ac:dyDescent="0.2">
      <c r="A218" s="54" t="s">
        <v>192</v>
      </c>
      <c r="B218" s="12">
        <f>VLOOKUP(A218,'Ascores 2024 definitief'!$A$2:$D$346,2,FALSE)</f>
        <v>233.99</v>
      </c>
      <c r="C218" s="12">
        <f t="shared" si="28"/>
        <v>116.995</v>
      </c>
      <c r="D218" s="12">
        <f>VLOOKUP(A218,'Ascores 2024 definitief'!$A$2:$D$346,4,FALSE)</f>
        <v>246.25</v>
      </c>
      <c r="E218" s="12">
        <f t="shared" si="29"/>
        <v>123.125</v>
      </c>
      <c r="F218" s="13">
        <f t="shared" si="30"/>
        <v>154481.20200000002</v>
      </c>
      <c r="G218" s="13">
        <f t="shared" si="27"/>
        <v>0</v>
      </c>
      <c r="H218" s="13">
        <f t="shared" si="31"/>
        <v>154481.20000000001</v>
      </c>
      <c r="I218" s="28">
        <f>VLOOKUP(A218,'[1]Tabel goab.eu'!$A$5:$B$346,2,FALSE)</f>
        <v>141551.89000000001</v>
      </c>
      <c r="J218" s="16">
        <f t="shared" si="35"/>
        <v>12929.309999999998</v>
      </c>
      <c r="K218" s="19">
        <f t="shared" si="32"/>
        <v>9.1339720013628903E-2</v>
      </c>
      <c r="L218" s="1">
        <f>VLOOKUP(A218,'[1]Tabel goab.eu'!$A$5:$C$346,3,FALSE)</f>
        <v>144123.62</v>
      </c>
      <c r="M218" s="14">
        <f t="shared" si="33"/>
        <v>10357.580000000016</v>
      </c>
      <c r="N218" s="41">
        <f t="shared" si="34"/>
        <v>6.7047511282926436E-2</v>
      </c>
    </row>
    <row r="219" spans="1:14" x14ac:dyDescent="0.2">
      <c r="A219" s="54" t="s">
        <v>193</v>
      </c>
      <c r="B219" s="12">
        <f>VLOOKUP(A219,'Ascores 2024 definitief'!$A$2:$D$346,2,FALSE)</f>
        <v>467.86</v>
      </c>
      <c r="C219" s="12">
        <f t="shared" si="28"/>
        <v>233.93</v>
      </c>
      <c r="D219" s="12">
        <f>VLOOKUP(A219,'Ascores 2024 definitief'!$A$2:$D$346,4,FALSE)</f>
        <v>513.51</v>
      </c>
      <c r="E219" s="12">
        <f t="shared" si="29"/>
        <v>256.755</v>
      </c>
      <c r="F219" s="13">
        <f t="shared" si="30"/>
        <v>315682.19475000002</v>
      </c>
      <c r="G219" s="13">
        <f t="shared" si="27"/>
        <v>0</v>
      </c>
      <c r="H219" s="13">
        <f t="shared" si="31"/>
        <v>315682.19</v>
      </c>
      <c r="I219" s="28">
        <f>VLOOKUP(A219,'[1]Tabel goab.eu'!$A$5:$B$346,2,FALSE)</f>
        <v>329654.5</v>
      </c>
      <c r="J219" s="16">
        <f t="shared" si="35"/>
        <v>-13972.309999999998</v>
      </c>
      <c r="K219" s="19">
        <f t="shared" si="32"/>
        <v>-4.2384708839102753E-2</v>
      </c>
      <c r="L219" s="1">
        <f>VLOOKUP(A219,'[1]Tabel goab.eu'!$A$5:$C$346,3,FALSE)</f>
        <v>294516.23</v>
      </c>
      <c r="M219" s="14">
        <f t="shared" si="33"/>
        <v>21165.960000000021</v>
      </c>
      <c r="N219" s="41">
        <f t="shared" si="34"/>
        <v>6.7048318436969859E-2</v>
      </c>
    </row>
    <row r="220" spans="1:14" x14ac:dyDescent="0.2">
      <c r="A220" s="54" t="s">
        <v>194</v>
      </c>
      <c r="B220" s="12">
        <f>VLOOKUP(A220,'Ascores 2024 definitief'!$A$2:$D$346,2,FALSE)</f>
        <v>3289.52</v>
      </c>
      <c r="C220" s="12">
        <f t="shared" si="28"/>
        <v>1644.76</v>
      </c>
      <c r="D220" s="12">
        <f>VLOOKUP(A220,'Ascores 2024 definitief'!$A$2:$D$346,4,FALSE)</f>
        <v>3316.24</v>
      </c>
      <c r="E220" s="12">
        <f t="shared" si="29"/>
        <v>1658.12</v>
      </c>
      <c r="F220" s="13">
        <f t="shared" si="30"/>
        <v>2124907.8480000002</v>
      </c>
      <c r="G220" s="13">
        <f t="shared" si="27"/>
        <v>0</v>
      </c>
      <c r="H220" s="13">
        <f t="shared" si="31"/>
        <v>2124907.85</v>
      </c>
      <c r="I220" s="28">
        <f>VLOOKUP(A220,'[1]Tabel goab.eu'!$A$5:$B$346,2,FALSE)</f>
        <v>1953078.45</v>
      </c>
      <c r="J220" s="16">
        <f t="shared" si="35"/>
        <v>171829.40000000014</v>
      </c>
      <c r="K220" s="19">
        <f t="shared" si="32"/>
        <v>8.7978749650327745E-2</v>
      </c>
      <c r="L220" s="1">
        <f>VLOOKUP(A220,'[1]Tabel goab.eu'!$A$5:$C$346,3,FALSE)</f>
        <v>1984054.08</v>
      </c>
      <c r="M220" s="14">
        <f t="shared" si="33"/>
        <v>140853.77000000002</v>
      </c>
      <c r="N220" s="41">
        <f t="shared" si="34"/>
        <v>6.6287001575150661E-2</v>
      </c>
    </row>
    <row r="221" spans="1:14" x14ac:dyDescent="0.2">
      <c r="A221" s="54" t="s">
        <v>195</v>
      </c>
      <c r="B221" s="12">
        <f>VLOOKUP(A221,'Ascores 2024 definitief'!$A$2:$D$346,2,FALSE)</f>
        <v>600.78</v>
      </c>
      <c r="C221" s="12">
        <f t="shared" si="28"/>
        <v>300.39</v>
      </c>
      <c r="D221" s="12">
        <f>VLOOKUP(A221,'Ascores 2024 definitief'!$A$2:$D$346,4,FALSE)</f>
        <v>842.02</v>
      </c>
      <c r="E221" s="12">
        <f t="shared" si="29"/>
        <v>421.01</v>
      </c>
      <c r="F221" s="13">
        <f t="shared" si="30"/>
        <v>464112.69</v>
      </c>
      <c r="G221" s="13">
        <f t="shared" si="27"/>
        <v>0</v>
      </c>
      <c r="H221" s="13">
        <f t="shared" si="31"/>
        <v>464112.69</v>
      </c>
      <c r="I221" s="28">
        <f>VLOOKUP(A221,'[1]Tabel goab.eu'!$A$5:$B$346,2,FALSE)</f>
        <v>296020.12</v>
      </c>
      <c r="J221" s="16">
        <f t="shared" si="35"/>
        <v>168092.57</v>
      </c>
      <c r="K221" s="19">
        <f t="shared" si="32"/>
        <v>0.56784170616510798</v>
      </c>
      <c r="L221" s="1">
        <f>VLOOKUP(A221,'[1]Tabel goab.eu'!$A$5:$C$346,3,FALSE)</f>
        <v>432998.07</v>
      </c>
      <c r="M221" s="14">
        <f t="shared" si="33"/>
        <v>31114.619999999995</v>
      </c>
      <c r="N221" s="41">
        <f t="shared" si="34"/>
        <v>6.7041088663186504E-2</v>
      </c>
    </row>
    <row r="222" spans="1:14" x14ac:dyDescent="0.2">
      <c r="A222" s="54" t="s">
        <v>196</v>
      </c>
      <c r="B222" s="12">
        <f>VLOOKUP(A222,'Ascores 2024 definitief'!$A$2:$D$346,2,FALSE)</f>
        <v>86.58</v>
      </c>
      <c r="C222" s="12">
        <f t="shared" si="28"/>
        <v>43.29</v>
      </c>
      <c r="D222" s="12">
        <f>VLOOKUP(A222,'Ascores 2024 definitief'!$A$2:$D$346,4,FALSE)</f>
        <v>216.23</v>
      </c>
      <c r="E222" s="12">
        <f t="shared" si="29"/>
        <v>108.11499999999999</v>
      </c>
      <c r="F222" s="13">
        <f t="shared" si="30"/>
        <v>97406.406750000009</v>
      </c>
      <c r="G222" s="13">
        <f t="shared" si="27"/>
        <v>0</v>
      </c>
      <c r="H222" s="13">
        <f t="shared" si="31"/>
        <v>97406.41</v>
      </c>
      <c r="I222" s="28">
        <f>VLOOKUP(A222,'[1]Tabel goab.eu'!$A$5:$B$346,2,FALSE)</f>
        <v>64000</v>
      </c>
      <c r="J222" s="16">
        <f t="shared" si="35"/>
        <v>33406.410000000003</v>
      </c>
      <c r="K222" s="19">
        <f t="shared" si="32"/>
        <v>0.52197515625000002</v>
      </c>
      <c r="L222" s="1">
        <f>VLOOKUP(A222,'[1]Tabel goab.eu'!$A$5:$C$346,3,FALSE)</f>
        <v>90880.77</v>
      </c>
      <c r="M222" s="14">
        <f t="shared" si="33"/>
        <v>6525.6399999999994</v>
      </c>
      <c r="N222" s="41">
        <f t="shared" si="34"/>
        <v>6.6993948344877916E-2</v>
      </c>
    </row>
    <row r="223" spans="1:14" x14ac:dyDescent="0.2">
      <c r="A223" s="54" t="s">
        <v>197</v>
      </c>
      <c r="B223" s="12">
        <f>VLOOKUP(A223,'Ascores 2024 definitief'!$A$2:$D$346,2,FALSE)</f>
        <v>936.25</v>
      </c>
      <c r="C223" s="12">
        <f t="shared" si="28"/>
        <v>468.125</v>
      </c>
      <c r="D223" s="12">
        <f>VLOOKUP(A223,'Ascores 2024 definitief'!$A$2:$D$346,4,FALSE)</f>
        <v>1006.28</v>
      </c>
      <c r="E223" s="12">
        <f t="shared" si="29"/>
        <v>503.14</v>
      </c>
      <c r="F223" s="13">
        <f t="shared" si="30"/>
        <v>624863.33775000006</v>
      </c>
      <c r="G223" s="13">
        <f t="shared" si="27"/>
        <v>0</v>
      </c>
      <c r="H223" s="13">
        <f t="shared" si="31"/>
        <v>624863.34</v>
      </c>
      <c r="I223" s="28">
        <f>VLOOKUP(A223,'[1]Tabel goab.eu'!$A$5:$B$346,2,FALSE)</f>
        <v>492165.99</v>
      </c>
      <c r="J223" s="16">
        <f t="shared" si="35"/>
        <v>132697.34999999998</v>
      </c>
      <c r="K223" s="19">
        <f t="shared" si="32"/>
        <v>0.26961909741061135</v>
      </c>
      <c r="L223" s="1">
        <f>VLOOKUP(A223,'[1]Tabel goab.eu'!$A$5:$C$346,3,FALSE)</f>
        <v>582961.55000000005</v>
      </c>
      <c r="M223" s="14">
        <f t="shared" si="33"/>
        <v>41901.789999999921</v>
      </c>
      <c r="N223" s="41">
        <f t="shared" si="34"/>
        <v>6.7057526530520939E-2</v>
      </c>
    </row>
    <row r="224" spans="1:14" x14ac:dyDescent="0.2">
      <c r="A224" s="54" t="s">
        <v>198</v>
      </c>
      <c r="B224" s="12">
        <f>VLOOKUP(A224,'Ascores 2024 definitief'!$A$2:$D$346,2,FALSE)</f>
        <v>29.44</v>
      </c>
      <c r="C224" s="12">
        <f t="shared" si="28"/>
        <v>14.72</v>
      </c>
      <c r="D224" s="12">
        <f>VLOOKUP(A224,'Ascores 2024 definitief'!$A$2:$D$346,4,FALSE)</f>
        <v>75.05</v>
      </c>
      <c r="E224" s="12">
        <f t="shared" si="29"/>
        <v>37.524999999999999</v>
      </c>
      <c r="F224" s="13">
        <f t="shared" si="30"/>
        <v>33611.820749999999</v>
      </c>
      <c r="G224" s="13">
        <f t="shared" si="27"/>
        <v>30388.179250000001</v>
      </c>
      <c r="H224" s="13">
        <f t="shared" si="31"/>
        <v>64000</v>
      </c>
      <c r="I224" s="28">
        <f>VLOOKUP(A224,'[1]Tabel goab.eu'!$A$5:$B$346,2,FALSE)</f>
        <v>64000</v>
      </c>
      <c r="J224" s="16">
        <f t="shared" si="35"/>
        <v>0</v>
      </c>
      <c r="K224" s="19">
        <f t="shared" si="32"/>
        <v>0</v>
      </c>
      <c r="L224" s="1">
        <f>VLOOKUP(A224,'[1]Tabel goab.eu'!$A$5:$C$346,3,FALSE)</f>
        <v>64000</v>
      </c>
      <c r="M224" s="14">
        <f t="shared" si="33"/>
        <v>0</v>
      </c>
      <c r="N224" s="41">
        <f t="shared" si="34"/>
        <v>0</v>
      </c>
    </row>
    <row r="225" spans="1:15" x14ac:dyDescent="0.2">
      <c r="A225" s="54" t="s">
        <v>199</v>
      </c>
      <c r="B225" s="12">
        <f>VLOOKUP(A225,'Ascores 2024 definitief'!$A$2:$D$346,2,FALSE)</f>
        <v>219.89</v>
      </c>
      <c r="C225" s="12">
        <f t="shared" si="28"/>
        <v>109.94499999999999</v>
      </c>
      <c r="D225" s="12">
        <f>VLOOKUP(A225,'Ascores 2024 definitief'!$A$2:$D$346,4,FALSE)</f>
        <v>333.72</v>
      </c>
      <c r="E225" s="12">
        <f t="shared" si="29"/>
        <v>166.86</v>
      </c>
      <c r="F225" s="13">
        <f t="shared" si="30"/>
        <v>178082.49675000002</v>
      </c>
      <c r="G225" s="13">
        <f t="shared" si="27"/>
        <v>0</v>
      </c>
      <c r="H225" s="13">
        <f t="shared" si="31"/>
        <v>178082.5</v>
      </c>
      <c r="I225" s="28">
        <f>VLOOKUP(A225,'[1]Tabel goab.eu'!$A$5:$B$346,2,FALSE)</f>
        <v>115450.8</v>
      </c>
      <c r="J225" s="16">
        <f t="shared" si="35"/>
        <v>62631.7</v>
      </c>
      <c r="K225" s="19">
        <f t="shared" si="32"/>
        <v>0.54249689045030436</v>
      </c>
      <c r="L225" s="1">
        <f>VLOOKUP(A225,'[1]Tabel goab.eu'!$A$5:$C$346,3,FALSE)</f>
        <v>166141.59</v>
      </c>
      <c r="M225" s="14">
        <f t="shared" si="33"/>
        <v>11940.910000000003</v>
      </c>
      <c r="N225" s="41">
        <f t="shared" si="34"/>
        <v>6.7052686254966118E-2</v>
      </c>
    </row>
    <row r="226" spans="1:15" x14ac:dyDescent="0.2">
      <c r="A226" s="54" t="s">
        <v>200</v>
      </c>
      <c r="B226" s="12">
        <f>VLOOKUP(A226,'Ascores 2024 definitief'!$A$2:$D$346,2,FALSE)</f>
        <v>450.17</v>
      </c>
      <c r="C226" s="12">
        <f t="shared" si="28"/>
        <v>225.08500000000001</v>
      </c>
      <c r="D226" s="12">
        <f>VLOOKUP(A226,'Ascores 2024 definitief'!$A$2:$D$346,4,FALSE)</f>
        <v>748.11</v>
      </c>
      <c r="E226" s="12">
        <f t="shared" si="29"/>
        <v>374.05500000000001</v>
      </c>
      <c r="F226" s="13">
        <f t="shared" si="30"/>
        <v>385456.71899999998</v>
      </c>
      <c r="G226" s="13">
        <f t="shared" si="27"/>
        <v>0</v>
      </c>
      <c r="H226" s="13">
        <f t="shared" si="31"/>
        <v>385456.72</v>
      </c>
      <c r="I226" s="28">
        <f>VLOOKUP(A226,'[1]Tabel goab.eu'!$A$5:$B$346,2,FALSE)</f>
        <v>260157.96</v>
      </c>
      <c r="J226" s="16">
        <f t="shared" si="35"/>
        <v>125298.75999999998</v>
      </c>
      <c r="K226" s="19">
        <f t="shared" si="32"/>
        <v>0.48162570155454781</v>
      </c>
      <c r="L226" s="1">
        <f>VLOOKUP(A226,'[1]Tabel goab.eu'!$A$5:$C$346,3,FALSE)</f>
        <v>359612.84</v>
      </c>
      <c r="M226" s="14">
        <f t="shared" si="33"/>
        <v>25843.879999999946</v>
      </c>
      <c r="N226" s="41">
        <f t="shared" si="34"/>
        <v>6.7047423638119344E-2</v>
      </c>
    </row>
    <row r="227" spans="1:15" x14ac:dyDescent="0.2">
      <c r="A227" s="54" t="s">
        <v>201</v>
      </c>
      <c r="B227" s="12">
        <f>VLOOKUP(A227,'Ascores 2024 definitief'!$A$2:$D$346,2,FALSE)</f>
        <v>2414.71</v>
      </c>
      <c r="C227" s="12">
        <f t="shared" si="28"/>
        <v>1207.355</v>
      </c>
      <c r="D227" s="12">
        <f>VLOOKUP(A227,'Ascores 2024 definitief'!$A$2:$D$346,4,FALSE)</f>
        <v>2340.5100000000002</v>
      </c>
      <c r="E227" s="12">
        <f t="shared" si="29"/>
        <v>1170.2550000000001</v>
      </c>
      <c r="F227" s="13">
        <f t="shared" si="30"/>
        <v>1529635.3935000002</v>
      </c>
      <c r="G227" s="13">
        <f t="shared" si="27"/>
        <v>0</v>
      </c>
      <c r="H227" s="13">
        <f t="shared" si="31"/>
        <v>1529635.39</v>
      </c>
      <c r="I227" s="28">
        <f>VLOOKUP(A227,'[1]Tabel goab.eu'!$A$5:$B$346,2,FALSE)</f>
        <v>1371282.42</v>
      </c>
      <c r="J227" s="16">
        <f t="shared" si="35"/>
        <v>158352.96999999997</v>
      </c>
      <c r="K227" s="19">
        <f t="shared" si="32"/>
        <v>0.11547801363923267</v>
      </c>
      <c r="L227" s="1">
        <f>VLOOKUP(A227,'[1]Tabel goab.eu'!$A$5:$C$346,3,FALSE)</f>
        <v>1427044.75</v>
      </c>
      <c r="M227" s="14">
        <f t="shared" si="33"/>
        <v>102590.6399999999</v>
      </c>
      <c r="N227" s="41">
        <f t="shared" si="34"/>
        <v>6.7068688833094997E-2</v>
      </c>
    </row>
    <row r="228" spans="1:15" x14ac:dyDescent="0.2">
      <c r="A228" s="54" t="s">
        <v>202</v>
      </c>
      <c r="B228" s="12">
        <f>VLOOKUP(A228,'Ascores 2024 definitief'!$A$2:$D$346,2,FALSE)</f>
        <v>784.81</v>
      </c>
      <c r="C228" s="12">
        <f t="shared" si="28"/>
        <v>392.40499999999997</v>
      </c>
      <c r="D228" s="12">
        <f>VLOOKUP(A228,'Ascores 2024 definitief'!$A$2:$D$346,4,FALSE)</f>
        <v>872.42</v>
      </c>
      <c r="E228" s="12">
        <f t="shared" si="29"/>
        <v>436.21</v>
      </c>
      <c r="F228" s="13">
        <f t="shared" si="30"/>
        <v>533089.46025</v>
      </c>
      <c r="G228" s="13">
        <f t="shared" si="27"/>
        <v>0</v>
      </c>
      <c r="H228" s="13">
        <f t="shared" si="31"/>
        <v>533089.46</v>
      </c>
      <c r="I228" s="28">
        <f>VLOOKUP(A228,'[1]Tabel goab.eu'!$A$5:$B$346,2,FALSE)</f>
        <v>437372.19</v>
      </c>
      <c r="J228" s="16">
        <f t="shared" si="35"/>
        <v>95717.26999999996</v>
      </c>
      <c r="K228" s="19">
        <f t="shared" si="32"/>
        <v>0.21884626455102224</v>
      </c>
      <c r="L228" s="1">
        <f>VLOOKUP(A228,'[1]Tabel goab.eu'!$A$5:$C$346,3,FALSE)</f>
        <v>497344.44</v>
      </c>
      <c r="M228" s="14">
        <f t="shared" si="33"/>
        <v>35745.01999999996</v>
      </c>
      <c r="N228" s="41">
        <f t="shared" si="34"/>
        <v>6.7052573127219517E-2</v>
      </c>
    </row>
    <row r="229" spans="1:15" x14ac:dyDescent="0.2">
      <c r="A229" s="54" t="s">
        <v>203</v>
      </c>
      <c r="B229" s="12">
        <f>VLOOKUP(A229,'Ascores 2024 definitief'!$A$2:$D$346,2,FALSE)</f>
        <v>985.84</v>
      </c>
      <c r="C229" s="12">
        <f t="shared" si="28"/>
        <v>492.92</v>
      </c>
      <c r="D229" s="12">
        <f>VLOOKUP(A229,'Ascores 2024 definitief'!$A$2:$D$346,4,FALSE)</f>
        <v>1093.69</v>
      </c>
      <c r="E229" s="12">
        <f t="shared" si="29"/>
        <v>546.84500000000003</v>
      </c>
      <c r="F229" s="13">
        <f t="shared" si="30"/>
        <v>668932.81275000004</v>
      </c>
      <c r="G229" s="13">
        <f t="shared" si="27"/>
        <v>0</v>
      </c>
      <c r="H229" s="13">
        <f t="shared" si="31"/>
        <v>668932.81000000006</v>
      </c>
      <c r="I229" s="28">
        <f>VLOOKUP(A229,'[1]Tabel goab.eu'!$A$5:$B$346,2,FALSE)</f>
        <v>536336.82999999996</v>
      </c>
      <c r="J229" s="16">
        <f t="shared" si="35"/>
        <v>132595.9800000001</v>
      </c>
      <c r="K229" s="19">
        <f t="shared" si="32"/>
        <v>0.24722519988045591</v>
      </c>
      <c r="L229" s="1">
        <f>VLOOKUP(A229,'[1]Tabel goab.eu'!$A$5:$C$346,3,FALSE)</f>
        <v>624074.56000000006</v>
      </c>
      <c r="M229" s="14">
        <f t="shared" si="33"/>
        <v>44858.25</v>
      </c>
      <c r="N229" s="41">
        <f t="shared" si="34"/>
        <v>6.7059425594627353E-2</v>
      </c>
    </row>
    <row r="230" spans="1:15" x14ac:dyDescent="0.2">
      <c r="A230" s="54" t="s">
        <v>204</v>
      </c>
      <c r="B230" s="12">
        <f>VLOOKUP(A230,'Ascores 2024 definitief'!$A$2:$D$346,2,FALSE)</f>
        <v>282.91000000000003</v>
      </c>
      <c r="C230" s="12">
        <f t="shared" si="28"/>
        <v>141.45500000000001</v>
      </c>
      <c r="D230" s="12">
        <f>VLOOKUP(A230,'Ascores 2024 definitief'!$A$2:$D$346,4,FALSE)</f>
        <v>222.99</v>
      </c>
      <c r="E230" s="12">
        <f t="shared" si="29"/>
        <v>111.495</v>
      </c>
      <c r="F230" s="13">
        <f t="shared" si="30"/>
        <v>162735.38250000001</v>
      </c>
      <c r="G230" s="13">
        <f t="shared" si="27"/>
        <v>0</v>
      </c>
      <c r="H230" s="13">
        <f t="shared" si="31"/>
        <v>162735.38</v>
      </c>
      <c r="I230" s="28">
        <f>VLOOKUP(A230,'[1]Tabel goab.eu'!$A$5:$B$346,2,FALSE)</f>
        <v>177757.01</v>
      </c>
      <c r="J230" s="16">
        <f t="shared" si="35"/>
        <v>-15021.630000000005</v>
      </c>
      <c r="K230" s="19">
        <f t="shared" si="32"/>
        <v>-8.4506540698451232E-2</v>
      </c>
      <c r="L230" s="1">
        <f>VLOOKUP(A230,'[1]Tabel goab.eu'!$A$5:$C$346,3,FALSE)</f>
        <v>151827.06</v>
      </c>
      <c r="M230" s="14">
        <f t="shared" si="33"/>
        <v>10908.320000000007</v>
      </c>
      <c r="N230" s="41">
        <f t="shared" si="34"/>
        <v>6.7031029146827237E-2</v>
      </c>
    </row>
    <row r="231" spans="1:15" x14ac:dyDescent="0.2">
      <c r="A231" s="54" t="s">
        <v>205</v>
      </c>
      <c r="B231" s="12">
        <f>VLOOKUP(A231,'Ascores 2024 definitief'!$A$2:$D$346,2,FALSE)</f>
        <v>221.65</v>
      </c>
      <c r="C231" s="12">
        <f t="shared" si="28"/>
        <v>110.825</v>
      </c>
      <c r="D231" s="12">
        <f>VLOOKUP(A231,'Ascores 2024 definitief'!$A$2:$D$346,4,FALSE)</f>
        <v>329.72</v>
      </c>
      <c r="E231" s="12">
        <f t="shared" si="29"/>
        <v>164.86</v>
      </c>
      <c r="F231" s="13">
        <f t="shared" si="30"/>
        <v>177361.94475</v>
      </c>
      <c r="G231" s="13">
        <f t="shared" si="27"/>
        <v>0</v>
      </c>
      <c r="H231" s="13">
        <f t="shared" si="31"/>
        <v>177361.94</v>
      </c>
      <c r="I231" s="28">
        <f>VLOOKUP(A231,'[1]Tabel goab.eu'!$A$5:$B$346,2,FALSE)</f>
        <v>87199.47</v>
      </c>
      <c r="J231" s="16">
        <f t="shared" si="35"/>
        <v>90162.47</v>
      </c>
      <c r="K231" s="19">
        <f t="shared" si="32"/>
        <v>1.0339795643253336</v>
      </c>
      <c r="L231" s="1">
        <f>VLOOKUP(A231,'[1]Tabel goab.eu'!$A$5:$C$346,3,FALSE)</f>
        <v>165472.38</v>
      </c>
      <c r="M231" s="14">
        <f t="shared" si="33"/>
        <v>11889.559999999998</v>
      </c>
      <c r="N231" s="41">
        <f t="shared" si="34"/>
        <v>6.7035577080404044E-2</v>
      </c>
      <c r="O231" s="27"/>
    </row>
    <row r="232" spans="1:15" s="27" customFormat="1" x14ac:dyDescent="0.2">
      <c r="A232" s="54" t="s">
        <v>206</v>
      </c>
      <c r="B232" s="12">
        <f>VLOOKUP(A232,'Ascores 2024 definitief'!$A$2:$D$346,2,FALSE)</f>
        <v>393.16</v>
      </c>
      <c r="C232" s="12">
        <f t="shared" si="28"/>
        <v>196.58</v>
      </c>
      <c r="D232" s="12">
        <f>VLOOKUP(A232,'Ascores 2024 definitief'!$A$2:$D$346,4,FALSE)</f>
        <v>362.84</v>
      </c>
      <c r="E232" s="12">
        <f t="shared" si="29"/>
        <v>181.42</v>
      </c>
      <c r="F232" s="13">
        <f t="shared" si="30"/>
        <v>243186.30000000002</v>
      </c>
      <c r="G232" s="13">
        <f t="shared" si="27"/>
        <v>0</v>
      </c>
      <c r="H232" s="13">
        <f t="shared" si="31"/>
        <v>243186.3</v>
      </c>
      <c r="I232" s="28">
        <f>VLOOKUP(A232,'[1]Tabel goab.eu'!$A$5:$B$346,2,FALSE)</f>
        <v>168726.6</v>
      </c>
      <c r="J232" s="16">
        <f t="shared" si="35"/>
        <v>74459.699999999983</v>
      </c>
      <c r="K232" s="19">
        <f t="shared" si="32"/>
        <v>0.4413038608020311</v>
      </c>
      <c r="L232" s="1">
        <f>VLOOKUP(A232,'[1]Tabel goab.eu'!$A$5:$C$346,3,FALSE)</f>
        <v>226880.82</v>
      </c>
      <c r="M232" s="14">
        <f t="shared" si="33"/>
        <v>16305.479999999981</v>
      </c>
      <c r="N232" s="41">
        <f t="shared" si="34"/>
        <v>6.7049336249615968E-2</v>
      </c>
      <c r="O232" s="1"/>
    </row>
    <row r="233" spans="1:15" x14ac:dyDescent="0.2">
      <c r="A233" s="54" t="s">
        <v>207</v>
      </c>
      <c r="B233" s="12">
        <f>VLOOKUP(A233,'Ascores 2024 definitief'!$A$2:$D$346,2,FALSE)</f>
        <v>3099.18</v>
      </c>
      <c r="C233" s="12">
        <f t="shared" si="28"/>
        <v>1549.59</v>
      </c>
      <c r="D233" s="12">
        <f>VLOOKUP(A233,'Ascores 2024 definitief'!$A$2:$D$346,4,FALSE)</f>
        <v>3188.14</v>
      </c>
      <c r="E233" s="12">
        <f t="shared" si="29"/>
        <v>1594.07</v>
      </c>
      <c r="F233" s="13">
        <f t="shared" si="30"/>
        <v>2022473.6610000001</v>
      </c>
      <c r="G233" s="13">
        <f t="shared" si="27"/>
        <v>0</v>
      </c>
      <c r="H233" s="13">
        <f t="shared" si="31"/>
        <v>2022473.66</v>
      </c>
      <c r="I233" s="28">
        <f>VLOOKUP(A233,'[1]Tabel goab.eu'!$A$5:$B$346,2,FALSE)</f>
        <v>1822581.95</v>
      </c>
      <c r="J233" s="16">
        <f t="shared" si="35"/>
        <v>199891.70999999996</v>
      </c>
      <c r="K233" s="19">
        <f t="shared" si="32"/>
        <v>0.10967501900257487</v>
      </c>
      <c r="L233" s="1">
        <f>VLOOKUP(A233,'[1]Tabel goab.eu'!$A$5:$C$346,3,FALSE)</f>
        <v>1885649.93</v>
      </c>
      <c r="M233" s="14">
        <f t="shared" si="33"/>
        <v>136823.72999999998</v>
      </c>
      <c r="N233" s="41">
        <f t="shared" si="34"/>
        <v>6.7651674632934394E-2</v>
      </c>
    </row>
    <row r="234" spans="1:15" x14ac:dyDescent="0.2">
      <c r="A234" s="54" t="s">
        <v>208</v>
      </c>
      <c r="B234" s="12">
        <f>VLOOKUP(A234,'Ascores 2024 definitief'!$A$2:$D$346,2,FALSE)</f>
        <v>965.96</v>
      </c>
      <c r="C234" s="12">
        <f t="shared" si="28"/>
        <v>482.98</v>
      </c>
      <c r="D234" s="12">
        <f>VLOOKUP(A234,'Ascores 2024 definitief'!$A$2:$D$346,4,FALSE)</f>
        <v>806.12</v>
      </c>
      <c r="E234" s="12">
        <f t="shared" si="29"/>
        <v>403.06</v>
      </c>
      <c r="F234" s="13">
        <f t="shared" si="30"/>
        <v>570033.83400000003</v>
      </c>
      <c r="G234" s="13">
        <f t="shared" si="27"/>
        <v>0</v>
      </c>
      <c r="H234" s="13">
        <f t="shared" si="31"/>
        <v>570033.82999999996</v>
      </c>
      <c r="I234" s="28">
        <f>VLOOKUP(A234,'[1]Tabel goab.eu'!$A$5:$B$346,2,FALSE)</f>
        <v>497229.93</v>
      </c>
      <c r="J234" s="16">
        <f t="shared" si="35"/>
        <v>72803.899999999965</v>
      </c>
      <c r="K234" s="19">
        <f t="shared" si="32"/>
        <v>0.14641898165703734</v>
      </c>
      <c r="L234" s="1">
        <f>VLOOKUP(A234,'[1]Tabel goab.eu'!$A$5:$C$346,3,FALSE)</f>
        <v>531807.35</v>
      </c>
      <c r="M234" s="14">
        <f t="shared" si="33"/>
        <v>38226.479999999981</v>
      </c>
      <c r="N234" s="41">
        <f t="shared" si="34"/>
        <v>6.7060019928992604E-2</v>
      </c>
    </row>
    <row r="235" spans="1:15" x14ac:dyDescent="0.2">
      <c r="A235" s="54" t="s">
        <v>209</v>
      </c>
      <c r="B235" s="12">
        <f>VLOOKUP(A235,'Ascores 2024 definitief'!$A$2:$D$346,2,FALSE)</f>
        <v>153.47999999999999</v>
      </c>
      <c r="C235" s="12">
        <f t="shared" si="28"/>
        <v>76.739999999999995</v>
      </c>
      <c r="D235" s="12">
        <f>VLOOKUP(A235,'Ascores 2024 definitief'!$A$2:$D$346,4,FALSE)</f>
        <v>155.16999999999999</v>
      </c>
      <c r="E235" s="12">
        <f t="shared" si="29"/>
        <v>77.584999999999994</v>
      </c>
      <c r="F235" s="13">
        <f t="shared" si="30"/>
        <v>99284.98874999999</v>
      </c>
      <c r="G235" s="13">
        <f t="shared" si="27"/>
        <v>0</v>
      </c>
      <c r="H235" s="13">
        <f t="shared" si="31"/>
        <v>99284.99</v>
      </c>
      <c r="I235" s="28">
        <f>VLOOKUP(A235,'[1]Tabel goab.eu'!$A$5:$B$346,2,FALSE)</f>
        <v>99423.92</v>
      </c>
      <c r="J235" s="16">
        <f t="shared" si="35"/>
        <v>-138.92999999999302</v>
      </c>
      <c r="K235" s="19">
        <f t="shared" si="32"/>
        <v>-1.3973498530332844E-3</v>
      </c>
      <c r="L235" s="1">
        <f>VLOOKUP(A235,'[1]Tabel goab.eu'!$A$5:$C$346,3,FALSE)</f>
        <v>92627.32</v>
      </c>
      <c r="M235" s="14">
        <f t="shared" si="33"/>
        <v>6657.6699999999983</v>
      </c>
      <c r="N235" s="41">
        <f t="shared" si="34"/>
        <v>6.705615823701043E-2</v>
      </c>
    </row>
    <row r="236" spans="1:15" x14ac:dyDescent="0.2">
      <c r="A236" s="54" t="s">
        <v>210</v>
      </c>
      <c r="B236" s="12">
        <f>VLOOKUP(A236,'Ascores 2024 definitief'!$A$2:$D$346,2,FALSE)</f>
        <v>247.05</v>
      </c>
      <c r="C236" s="12">
        <f t="shared" si="28"/>
        <v>123.52500000000001</v>
      </c>
      <c r="D236" s="12">
        <f>VLOOKUP(A236,'Ascores 2024 definitief'!$A$2:$D$346,4,FALSE)</f>
        <v>290.36</v>
      </c>
      <c r="E236" s="12">
        <f t="shared" si="29"/>
        <v>145.18</v>
      </c>
      <c r="F236" s="13">
        <f t="shared" si="30"/>
        <v>172871.36175000004</v>
      </c>
      <c r="G236" s="13">
        <f t="shared" si="27"/>
        <v>0</v>
      </c>
      <c r="H236" s="13">
        <f t="shared" si="31"/>
        <v>172871.36</v>
      </c>
      <c r="I236" s="28">
        <f>VLOOKUP(A236,'[1]Tabel goab.eu'!$A$5:$B$346,2,FALSE)</f>
        <v>164110</v>
      </c>
      <c r="J236" s="16">
        <f t="shared" si="35"/>
        <v>8761.359999999986</v>
      </c>
      <c r="K236" s="19">
        <f t="shared" si="32"/>
        <v>5.3387118396197586E-2</v>
      </c>
      <c r="L236" s="1">
        <f>VLOOKUP(A236,'[1]Tabel goab.eu'!$A$5:$C$346,3,FALSE)</f>
        <v>161283.06</v>
      </c>
      <c r="M236" s="14">
        <f t="shared" si="33"/>
        <v>11588.299999999988</v>
      </c>
      <c r="N236" s="41">
        <f t="shared" si="34"/>
        <v>6.7034238638488119E-2</v>
      </c>
    </row>
    <row r="237" spans="1:15" x14ac:dyDescent="0.2">
      <c r="A237" s="54" t="s">
        <v>211</v>
      </c>
      <c r="B237" s="12">
        <f>VLOOKUP(A237,'Ascores 2024 definitief'!$A$2:$D$346,2,FALSE)</f>
        <v>592.04999999999995</v>
      </c>
      <c r="C237" s="12">
        <f t="shared" si="28"/>
        <v>296.02499999999998</v>
      </c>
      <c r="D237" s="12">
        <f>VLOOKUP(A237,'Ascores 2024 definitief'!$A$2:$D$346,4,FALSE)</f>
        <v>793.62</v>
      </c>
      <c r="E237" s="12">
        <f t="shared" si="29"/>
        <v>396.81</v>
      </c>
      <c r="F237" s="13">
        <f t="shared" si="30"/>
        <v>445735.39725000004</v>
      </c>
      <c r="G237" s="13">
        <f t="shared" si="27"/>
        <v>0</v>
      </c>
      <c r="H237" s="13">
        <f t="shared" si="31"/>
        <v>445735.4</v>
      </c>
      <c r="I237" s="28">
        <f>VLOOKUP(A237,'[1]Tabel goab.eu'!$A$5:$B$346,2,FALSE)</f>
        <v>358183.18</v>
      </c>
      <c r="J237" s="16">
        <f t="shared" si="35"/>
        <v>87552.22000000003</v>
      </c>
      <c r="K237" s="19">
        <f t="shared" si="32"/>
        <v>0.24443420263341242</v>
      </c>
      <c r="L237" s="1">
        <f>VLOOKUP(A237,'[1]Tabel goab.eu'!$A$5:$C$346,3,FALSE)</f>
        <v>412651.63</v>
      </c>
      <c r="M237" s="14">
        <f t="shared" si="33"/>
        <v>33083.770000000019</v>
      </c>
      <c r="N237" s="41">
        <f t="shared" si="34"/>
        <v>7.4222890979715808E-2</v>
      </c>
    </row>
    <row r="238" spans="1:15" x14ac:dyDescent="0.2">
      <c r="A238" s="54" t="s">
        <v>212</v>
      </c>
      <c r="B238" s="12">
        <f>VLOOKUP(A238,'Ascores 2024 definitief'!$A$2:$D$346,2,FALSE)</f>
        <v>6137.11</v>
      </c>
      <c r="C238" s="12">
        <f t="shared" si="28"/>
        <v>3068.5549999999998</v>
      </c>
      <c r="D238" s="12">
        <f>VLOOKUP(A238,'Ascores 2024 definitief'!$A$2:$D$346,4,FALSE)</f>
        <v>6249.6</v>
      </c>
      <c r="E238" s="12">
        <f t="shared" si="29"/>
        <v>3124.8</v>
      </c>
      <c r="F238" s="13">
        <f t="shared" si="30"/>
        <v>3984494.9392499998</v>
      </c>
      <c r="G238" s="13">
        <f t="shared" si="27"/>
        <v>0</v>
      </c>
      <c r="H238" s="13">
        <f t="shared" si="31"/>
        <v>3984494.94</v>
      </c>
      <c r="I238" s="28">
        <f>VLOOKUP(A238,'[1]Tabel goab.eu'!$A$5:$B$346,2,FALSE)</f>
        <v>3531851.4</v>
      </c>
      <c r="J238" s="16">
        <f t="shared" si="35"/>
        <v>452643.54000000004</v>
      </c>
      <c r="K238" s="19">
        <f t="shared" si="32"/>
        <v>0.12816041467656314</v>
      </c>
      <c r="L238" s="1">
        <f>VLOOKUP(A238,'[1]Tabel goab.eu'!$A$5:$C$346,3,FALSE)</f>
        <v>3714092.76</v>
      </c>
      <c r="M238" s="14">
        <f t="shared" si="33"/>
        <v>270402.18000000017</v>
      </c>
      <c r="N238" s="41">
        <f t="shared" si="34"/>
        <v>6.7863602306394238E-2</v>
      </c>
    </row>
    <row r="239" spans="1:15" x14ac:dyDescent="0.2">
      <c r="A239" s="54" t="s">
        <v>213</v>
      </c>
      <c r="B239" s="12">
        <f>VLOOKUP(A239,'Ascores 2024 definitief'!$A$2:$D$346,2,FALSE)</f>
        <v>1735.62</v>
      </c>
      <c r="C239" s="12">
        <f t="shared" si="28"/>
        <v>867.81</v>
      </c>
      <c r="D239" s="12">
        <f>VLOOKUP(A239,'Ascores 2024 definitief'!$A$2:$D$346,4,FALSE)</f>
        <v>1638.34</v>
      </c>
      <c r="E239" s="12">
        <f t="shared" si="29"/>
        <v>819.17</v>
      </c>
      <c r="F239" s="13">
        <f t="shared" si="30"/>
        <v>1085318.5830000001</v>
      </c>
      <c r="G239" s="13">
        <f t="shared" si="27"/>
        <v>0</v>
      </c>
      <c r="H239" s="13">
        <f t="shared" si="31"/>
        <v>1085318.58</v>
      </c>
      <c r="I239" s="28">
        <f>VLOOKUP(A239,'[1]Tabel goab.eu'!$A$5:$B$346,2,FALSE)</f>
        <v>970282.36</v>
      </c>
      <c r="J239" s="16">
        <f t="shared" si="35"/>
        <v>115036.22000000009</v>
      </c>
      <c r="K239" s="19">
        <f t="shared" si="32"/>
        <v>0.1185595294136854</v>
      </c>
      <c r="L239" s="1">
        <f>VLOOKUP(A239,'[1]Tabel goab.eu'!$A$5:$C$346,3,FALSE)</f>
        <v>1009633.62</v>
      </c>
      <c r="M239" s="14">
        <f t="shared" si="33"/>
        <v>75684.960000000079</v>
      </c>
      <c r="N239" s="41">
        <f t="shared" si="34"/>
        <v>6.97352476910513E-2</v>
      </c>
    </row>
    <row r="240" spans="1:15" x14ac:dyDescent="0.2">
      <c r="A240" s="54" t="s">
        <v>214</v>
      </c>
      <c r="B240" s="12">
        <f>VLOOKUP(A240,'Ascores 2024 definitief'!$A$2:$D$346,2,FALSE)</f>
        <v>142.61000000000001</v>
      </c>
      <c r="C240" s="12">
        <f t="shared" si="28"/>
        <v>71.305000000000007</v>
      </c>
      <c r="D240" s="12">
        <f>VLOOKUP(A240,'Ascores 2024 definitief'!$A$2:$D$346,4,FALSE)</f>
        <v>156.99</v>
      </c>
      <c r="E240" s="12">
        <f t="shared" si="29"/>
        <v>78.495000000000005</v>
      </c>
      <c r="F240" s="13">
        <f t="shared" si="30"/>
        <v>96373.830000000016</v>
      </c>
      <c r="G240" s="13">
        <f t="shared" si="27"/>
        <v>0</v>
      </c>
      <c r="H240" s="13">
        <f t="shared" si="31"/>
        <v>96373.83</v>
      </c>
      <c r="I240" s="28">
        <f>VLOOKUP(A240,'[1]Tabel goab.eu'!$A$5:$B$346,2,FALSE)</f>
        <v>91753.44</v>
      </c>
      <c r="J240" s="16">
        <f t="shared" si="35"/>
        <v>4620.3899999999994</v>
      </c>
      <c r="K240" s="19">
        <f t="shared" si="32"/>
        <v>5.035658608549172E-2</v>
      </c>
      <c r="L240" s="1">
        <f>VLOOKUP(A240,'[1]Tabel goab.eu'!$A$5:$C$346,3,FALSE)</f>
        <v>89917.46</v>
      </c>
      <c r="M240" s="14">
        <f t="shared" si="33"/>
        <v>6456.3699999999953</v>
      </c>
      <c r="N240" s="41">
        <f t="shared" si="34"/>
        <v>6.6992979318140564E-2</v>
      </c>
    </row>
    <row r="241" spans="1:14" x14ac:dyDescent="0.2">
      <c r="A241" s="54" t="s">
        <v>215</v>
      </c>
      <c r="B241" s="12">
        <f>VLOOKUP(A241,'Ascores 2024 definitief'!$A$2:$D$346,2,FALSE)</f>
        <v>107.64</v>
      </c>
      <c r="C241" s="12">
        <f t="shared" si="28"/>
        <v>53.82</v>
      </c>
      <c r="D241" s="12">
        <f>VLOOKUP(A241,'Ascores 2024 definitief'!$A$2:$D$346,4,FALSE)</f>
        <v>98.51</v>
      </c>
      <c r="E241" s="12">
        <f t="shared" si="29"/>
        <v>49.255000000000003</v>
      </c>
      <c r="F241" s="13">
        <f t="shared" si="30"/>
        <v>66313.301250000004</v>
      </c>
      <c r="G241" s="13">
        <f t="shared" si="27"/>
        <v>0</v>
      </c>
      <c r="H241" s="13">
        <f t="shared" si="31"/>
        <v>66313.3</v>
      </c>
      <c r="I241" s="28">
        <f>VLOOKUP(A241,'[1]Tabel goab.eu'!$A$5:$B$346,2,FALSE)</f>
        <v>64000</v>
      </c>
      <c r="J241" s="16">
        <f t="shared" si="35"/>
        <v>2313.3000000000029</v>
      </c>
      <c r="K241" s="19">
        <f t="shared" si="32"/>
        <v>3.6145312500000047E-2</v>
      </c>
      <c r="L241" s="1">
        <f>VLOOKUP(A241,'[1]Tabel goab.eu'!$A$5:$C$346,3,FALSE)</f>
        <v>64000</v>
      </c>
      <c r="M241" s="14">
        <f t="shared" si="33"/>
        <v>2313.3000000000029</v>
      </c>
      <c r="N241" s="41">
        <f t="shared" si="34"/>
        <v>3.4884404787576595E-2</v>
      </c>
    </row>
    <row r="242" spans="1:14" x14ac:dyDescent="0.2">
      <c r="A242" s="54" t="s">
        <v>216</v>
      </c>
      <c r="B242" s="12">
        <f>VLOOKUP(A242,'Ascores 2024 definitief'!$A$2:$D$346,2,FALSE)</f>
        <v>643.29999999999995</v>
      </c>
      <c r="C242" s="12">
        <f t="shared" si="28"/>
        <v>321.64999999999998</v>
      </c>
      <c r="D242" s="12">
        <f>VLOOKUP(A242,'Ascores 2024 definitief'!$A$2:$D$346,4,FALSE)</f>
        <v>762.43</v>
      </c>
      <c r="E242" s="12">
        <f t="shared" si="29"/>
        <v>381.21499999999997</v>
      </c>
      <c r="F242" s="13">
        <f t="shared" si="30"/>
        <v>452188.19775000005</v>
      </c>
      <c r="G242" s="13">
        <f t="shared" si="27"/>
        <v>0</v>
      </c>
      <c r="H242" s="13">
        <f t="shared" si="31"/>
        <v>452188.2</v>
      </c>
      <c r="I242" s="28">
        <f>VLOOKUP(A242,'[1]Tabel goab.eu'!$A$5:$B$346,2,FALSE)</f>
        <v>331020.39</v>
      </c>
      <c r="J242" s="16">
        <f t="shared" si="35"/>
        <v>121167.81</v>
      </c>
      <c r="K242" s="19">
        <f t="shared" si="32"/>
        <v>0.36604334252642262</v>
      </c>
      <c r="L242" s="1">
        <f>VLOOKUP(A242,'[1]Tabel goab.eu'!$A$5:$C$346,3,FALSE)</f>
        <v>421873.55</v>
      </c>
      <c r="M242" s="14">
        <f t="shared" si="33"/>
        <v>30314.650000000023</v>
      </c>
      <c r="N242" s="41">
        <f t="shared" si="34"/>
        <v>6.7039896220202164E-2</v>
      </c>
    </row>
    <row r="243" spans="1:14" x14ac:dyDescent="0.2">
      <c r="A243" s="54" t="s">
        <v>217</v>
      </c>
      <c r="B243" s="12">
        <f>VLOOKUP(A243,'Ascores 2024 definitief'!$A$2:$D$346,2,FALSE)</f>
        <v>1746.83</v>
      </c>
      <c r="C243" s="12">
        <f t="shared" si="28"/>
        <v>873.41499999999996</v>
      </c>
      <c r="D243" s="12">
        <f>VLOOKUP(A243,'Ascores 2024 definitief'!$A$2:$D$346,4,FALSE)</f>
        <v>1808.8</v>
      </c>
      <c r="E243" s="12">
        <f t="shared" si="29"/>
        <v>904.4</v>
      </c>
      <c r="F243" s="13">
        <f t="shared" si="30"/>
        <v>1143757.2802500001</v>
      </c>
      <c r="G243" s="13">
        <f t="shared" si="27"/>
        <v>0</v>
      </c>
      <c r="H243" s="13">
        <f t="shared" si="31"/>
        <v>1143757.28</v>
      </c>
      <c r="I243" s="28">
        <f>VLOOKUP(A243,'[1]Tabel goab.eu'!$A$5:$B$346,2,FALSE)</f>
        <v>971707.9</v>
      </c>
      <c r="J243" s="16">
        <f t="shared" si="35"/>
        <v>172049.38</v>
      </c>
      <c r="K243" s="19">
        <f t="shared" si="32"/>
        <v>0.17705874368212918</v>
      </c>
      <c r="L243" s="1">
        <f>VLOOKUP(A243,'[1]Tabel goab.eu'!$A$5:$C$346,3,FALSE)</f>
        <v>1067050.79</v>
      </c>
      <c r="M243" s="14">
        <f t="shared" si="33"/>
        <v>76706.489999999991</v>
      </c>
      <c r="N243" s="41">
        <f t="shared" si="34"/>
        <v>6.7065356733729375E-2</v>
      </c>
    </row>
    <row r="244" spans="1:14" x14ac:dyDescent="0.2">
      <c r="A244" s="54" t="s">
        <v>218</v>
      </c>
      <c r="B244" s="12">
        <f>VLOOKUP(A244,'Ascores 2024 definitief'!$A$2:$D$346,2,FALSE)</f>
        <v>899.65</v>
      </c>
      <c r="C244" s="12">
        <f t="shared" si="28"/>
        <v>449.82499999999999</v>
      </c>
      <c r="D244" s="12">
        <f>VLOOKUP(A244,'Ascores 2024 definitief'!$A$2:$D$346,4,FALSE)</f>
        <v>883.75</v>
      </c>
      <c r="E244" s="12">
        <f t="shared" si="29"/>
        <v>441.875</v>
      </c>
      <c r="F244" s="13">
        <f t="shared" si="30"/>
        <v>573675.19500000007</v>
      </c>
      <c r="G244" s="13">
        <f t="shared" si="27"/>
        <v>0</v>
      </c>
      <c r="H244" s="13">
        <f t="shared" si="31"/>
        <v>573675.19999999995</v>
      </c>
      <c r="I244" s="28">
        <f>VLOOKUP(A244,'[1]Tabel goab.eu'!$A$5:$B$346,2,FALSE)</f>
        <v>500513.44</v>
      </c>
      <c r="J244" s="16">
        <f t="shared" si="35"/>
        <v>73161.759999999951</v>
      </c>
      <c r="K244" s="19">
        <f t="shared" si="32"/>
        <v>0.14617341744109799</v>
      </c>
      <c r="L244" s="1">
        <f>VLOOKUP(A244,'[1]Tabel goab.eu'!$A$5:$C$346,3,FALSE)</f>
        <v>535213.43000000005</v>
      </c>
      <c r="M244" s="14">
        <f t="shared" si="33"/>
        <v>38461.769999999902</v>
      </c>
      <c r="N244" s="41">
        <f t="shared" si="34"/>
        <v>6.7044505322872427E-2</v>
      </c>
    </row>
    <row r="245" spans="1:14" x14ac:dyDescent="0.2">
      <c r="A245" s="54" t="s">
        <v>219</v>
      </c>
      <c r="B245" s="12">
        <f>VLOOKUP(A245,'Ascores 2024 definitief'!$A$2:$D$346,2,FALSE)</f>
        <v>932.87</v>
      </c>
      <c r="C245" s="12">
        <f t="shared" si="28"/>
        <v>466.435</v>
      </c>
      <c r="D245" s="12">
        <f>VLOOKUP(A245,'Ascores 2024 definitief'!$A$2:$D$346,4,FALSE)</f>
        <v>957.81</v>
      </c>
      <c r="E245" s="12">
        <f t="shared" si="29"/>
        <v>478.90499999999997</v>
      </c>
      <c r="F245" s="13">
        <f t="shared" si="30"/>
        <v>608184.48899999994</v>
      </c>
      <c r="G245" s="13">
        <f t="shared" si="27"/>
        <v>0</v>
      </c>
      <c r="H245" s="13">
        <f t="shared" si="31"/>
        <v>608184.49</v>
      </c>
      <c r="I245" s="28">
        <f>VLOOKUP(A245,'[1]Tabel goab.eu'!$A$5:$B$346,2,FALSE)</f>
        <v>558012.18999999994</v>
      </c>
      <c r="J245" s="16">
        <f t="shared" si="35"/>
        <v>50172.300000000047</v>
      </c>
      <c r="K245" s="19">
        <f t="shared" si="32"/>
        <v>8.9912551910380403E-2</v>
      </c>
      <c r="L245" s="1">
        <f>VLOOKUP(A245,'[1]Tabel goab.eu'!$A$5:$C$346,3,FALSE)</f>
        <v>567395.62</v>
      </c>
      <c r="M245" s="14">
        <f t="shared" si="33"/>
        <v>40788.869999999995</v>
      </c>
      <c r="N245" s="41">
        <f t="shared" si="34"/>
        <v>6.7066606713367505E-2</v>
      </c>
    </row>
    <row r="246" spans="1:14" x14ac:dyDescent="0.2">
      <c r="A246" s="54" t="s">
        <v>220</v>
      </c>
      <c r="B246" s="12">
        <f>VLOOKUP(A246,'Ascores 2024 definitief'!$A$2:$D$346,2,FALSE)</f>
        <v>885.78</v>
      </c>
      <c r="C246" s="12">
        <f t="shared" si="28"/>
        <v>442.89</v>
      </c>
      <c r="D246" s="12">
        <f>VLOOKUP(A246,'Ascores 2024 definitief'!$A$2:$D$346,4,FALSE)</f>
        <v>889.31</v>
      </c>
      <c r="E246" s="12">
        <f t="shared" si="29"/>
        <v>444.65499999999997</v>
      </c>
      <c r="F246" s="13">
        <f t="shared" si="30"/>
        <v>571002.07574999996</v>
      </c>
      <c r="G246" s="13">
        <f t="shared" si="27"/>
        <v>0</v>
      </c>
      <c r="H246" s="13">
        <f t="shared" si="31"/>
        <v>571002.07999999996</v>
      </c>
      <c r="I246" s="28">
        <f>VLOOKUP(A246,'[1]Tabel goab.eu'!$A$5:$B$346,2,FALSE)</f>
        <v>436268.74</v>
      </c>
      <c r="J246" s="16">
        <f t="shared" si="35"/>
        <v>134733.33999999997</v>
      </c>
      <c r="K246" s="19">
        <f t="shared" si="32"/>
        <v>0.30883106591593057</v>
      </c>
      <c r="L246" s="1">
        <f>VLOOKUP(A246,'[1]Tabel goab.eu'!$A$5:$C$346,3,FALSE)</f>
        <v>532722.64</v>
      </c>
      <c r="M246" s="14">
        <f t="shared" si="33"/>
        <v>38279.439999999944</v>
      </c>
      <c r="N246" s="41">
        <f t="shared" si="34"/>
        <v>6.7039055269290701E-2</v>
      </c>
    </row>
    <row r="247" spans="1:14" x14ac:dyDescent="0.2">
      <c r="A247" s="54" t="s">
        <v>221</v>
      </c>
      <c r="B247" s="12">
        <f>VLOOKUP(A247,'Ascores 2024 definitief'!$A$2:$D$346,2,FALSE)</f>
        <v>4574.43</v>
      </c>
      <c r="C247" s="12">
        <f t="shared" si="28"/>
        <v>2287.2150000000001</v>
      </c>
      <c r="D247" s="12">
        <f>VLOOKUP(A247,'Ascores 2024 definitief'!$A$2:$D$346,4,FALSE)</f>
        <v>4736.87</v>
      </c>
      <c r="E247" s="12">
        <f t="shared" si="29"/>
        <v>2368.4349999999999</v>
      </c>
      <c r="F247" s="13">
        <f t="shared" si="30"/>
        <v>2995212.4274999998</v>
      </c>
      <c r="G247" s="13">
        <f t="shared" si="27"/>
        <v>0</v>
      </c>
      <c r="H247" s="13">
        <f t="shared" si="31"/>
        <v>2995212.43</v>
      </c>
      <c r="I247" s="28">
        <f>VLOOKUP(A247,'[1]Tabel goab.eu'!$A$5:$B$346,2,FALSE)</f>
        <v>2698868.17</v>
      </c>
      <c r="J247" s="16">
        <f t="shared" si="35"/>
        <v>296344.26000000024</v>
      </c>
      <c r="K247" s="19">
        <f t="shared" si="32"/>
        <v>0.1098031624123383</v>
      </c>
      <c r="L247" s="1">
        <f>VLOOKUP(A247,'[1]Tabel goab.eu'!$A$5:$C$346,3,FALSE)</f>
        <v>2794340.59</v>
      </c>
      <c r="M247" s="14">
        <f t="shared" si="33"/>
        <v>200871.84000000032</v>
      </c>
      <c r="N247" s="41">
        <f t="shared" si="34"/>
        <v>6.7064305018258857E-2</v>
      </c>
    </row>
    <row r="248" spans="1:14" x14ac:dyDescent="0.2">
      <c r="A248" s="54" t="s">
        <v>222</v>
      </c>
      <c r="B248" s="12">
        <f>VLOOKUP(A248,'Ascores 2024 definitief'!$A$2:$D$346,2,FALSE)</f>
        <v>672.51</v>
      </c>
      <c r="C248" s="12">
        <f t="shared" si="28"/>
        <v>336.255</v>
      </c>
      <c r="D248" s="12">
        <f>VLOOKUP(A248,'Ascores 2024 definitief'!$A$2:$D$346,4,FALSE)</f>
        <v>616.34</v>
      </c>
      <c r="E248" s="12">
        <f t="shared" si="29"/>
        <v>308.17</v>
      </c>
      <c r="F248" s="13">
        <f t="shared" si="30"/>
        <v>414590.82374999998</v>
      </c>
      <c r="G248" s="13">
        <f t="shared" si="27"/>
        <v>0</v>
      </c>
      <c r="H248" s="13">
        <f t="shared" si="31"/>
        <v>414590.82</v>
      </c>
      <c r="I248" s="28">
        <f>VLOOKUP(A248,'[1]Tabel goab.eu'!$A$5:$B$346,2,FALSE)</f>
        <v>397794.09</v>
      </c>
      <c r="J248" s="16">
        <f t="shared" si="35"/>
        <v>16796.729999999981</v>
      </c>
      <c r="K248" s="19">
        <f t="shared" si="32"/>
        <v>4.2224684635209085E-2</v>
      </c>
      <c r="L248" s="1">
        <f>VLOOKUP(A248,'[1]Tabel goab.eu'!$A$5:$C$346,3,FALSE)</f>
        <v>386792.45</v>
      </c>
      <c r="M248" s="14">
        <f t="shared" si="33"/>
        <v>27798.369999999995</v>
      </c>
      <c r="N248" s="41">
        <f t="shared" si="34"/>
        <v>6.7050133912757631E-2</v>
      </c>
    </row>
    <row r="249" spans="1:14" x14ac:dyDescent="0.2">
      <c r="A249" s="54" t="s">
        <v>223</v>
      </c>
      <c r="B249" s="12">
        <f>VLOOKUP(A249,'Ascores 2024 definitief'!$A$2:$D$346,2,FALSE)</f>
        <v>724.79</v>
      </c>
      <c r="C249" s="12">
        <f t="shared" si="28"/>
        <v>362.39499999999998</v>
      </c>
      <c r="D249" s="12">
        <f>VLOOKUP(A249,'Ascores 2024 definitief'!$A$2:$D$346,4,FALSE)</f>
        <v>838.76</v>
      </c>
      <c r="E249" s="12">
        <f t="shared" si="29"/>
        <v>419.38</v>
      </c>
      <c r="F249" s="13">
        <f t="shared" si="30"/>
        <v>502954.94624999998</v>
      </c>
      <c r="G249" s="13">
        <f t="shared" si="27"/>
        <v>0</v>
      </c>
      <c r="H249" s="13">
        <f t="shared" si="31"/>
        <v>502954.95</v>
      </c>
      <c r="I249" s="28">
        <f>VLOOKUP(A249,'[1]Tabel goab.eu'!$A$5:$B$346,2,FALSE)</f>
        <v>357374.97</v>
      </c>
      <c r="J249" s="16">
        <f t="shared" si="35"/>
        <v>145579.98000000004</v>
      </c>
      <c r="K249" s="19">
        <f t="shared" si="32"/>
        <v>0.40735919474159049</v>
      </c>
      <c r="L249" s="1">
        <f>VLOOKUP(A249,'[1]Tabel goab.eu'!$A$5:$C$346,3,FALSE)</f>
        <v>469234.54</v>
      </c>
      <c r="M249" s="14">
        <f t="shared" si="33"/>
        <v>33720.410000000033</v>
      </c>
      <c r="N249" s="41">
        <f t="shared" si="34"/>
        <v>6.7044593158890331E-2</v>
      </c>
    </row>
    <row r="250" spans="1:14" x14ac:dyDescent="0.2">
      <c r="A250" s="54" t="s">
        <v>224</v>
      </c>
      <c r="B250" s="12">
        <f>VLOOKUP(A250,'Ascores 2024 definitief'!$A$2:$D$346,2,FALSE)</f>
        <v>1430.42</v>
      </c>
      <c r="C250" s="12">
        <f t="shared" si="28"/>
        <v>715.21</v>
      </c>
      <c r="D250" s="12">
        <f>VLOOKUP(A250,'Ascores 2024 definitief'!$A$2:$D$346,4,FALSE)</f>
        <v>1479.83</v>
      </c>
      <c r="E250" s="12">
        <f t="shared" si="29"/>
        <v>739.91499999999996</v>
      </c>
      <c r="F250" s="13">
        <f t="shared" si="30"/>
        <v>936154.66875000007</v>
      </c>
      <c r="G250" s="13">
        <f t="shared" si="27"/>
        <v>0</v>
      </c>
      <c r="H250" s="13">
        <f t="shared" si="31"/>
        <v>936154.67</v>
      </c>
      <c r="I250" s="28">
        <f>VLOOKUP(A250,'[1]Tabel goab.eu'!$A$5:$B$346,2,FALSE)</f>
        <v>881466.48</v>
      </c>
      <c r="J250" s="16">
        <f t="shared" si="35"/>
        <v>54688.190000000061</v>
      </c>
      <c r="K250" s="19">
        <f t="shared" si="32"/>
        <v>6.2042279815336894E-2</v>
      </c>
      <c r="L250" s="1">
        <f>VLOOKUP(A250,'[1]Tabel goab.eu'!$A$5:$C$346,3,FALSE)</f>
        <v>873372.48</v>
      </c>
      <c r="M250" s="14">
        <f t="shared" si="33"/>
        <v>62782.190000000061</v>
      </c>
      <c r="N250" s="41">
        <f t="shared" si="34"/>
        <v>6.7063907292157249E-2</v>
      </c>
    </row>
    <row r="251" spans="1:14" x14ac:dyDescent="0.2">
      <c r="A251" s="54" t="s">
        <v>225</v>
      </c>
      <c r="B251" s="12">
        <f>VLOOKUP(A251,'Ascores 2024 definitief'!$A$2:$D$346,2,FALSE)</f>
        <v>626.49</v>
      </c>
      <c r="C251" s="12">
        <f t="shared" si="28"/>
        <v>313.245</v>
      </c>
      <c r="D251" s="12">
        <f>VLOOKUP(A251,'Ascores 2024 definitief'!$A$2:$D$346,4,FALSE)</f>
        <v>677.46</v>
      </c>
      <c r="E251" s="12">
        <f t="shared" si="29"/>
        <v>338.73</v>
      </c>
      <c r="F251" s="13">
        <f t="shared" si="30"/>
        <v>419448.11625000002</v>
      </c>
      <c r="G251" s="13">
        <f t="shared" si="27"/>
        <v>0</v>
      </c>
      <c r="H251" s="13">
        <f t="shared" si="31"/>
        <v>419448.12</v>
      </c>
      <c r="I251" s="28">
        <f>VLOOKUP(A251,'[1]Tabel goab.eu'!$A$5:$B$346,2,FALSE)</f>
        <v>349310.83</v>
      </c>
      <c r="J251" s="16">
        <f t="shared" si="35"/>
        <v>70137.289999999979</v>
      </c>
      <c r="K251" s="19">
        <f t="shared" si="32"/>
        <v>0.20078761943911094</v>
      </c>
      <c r="L251" s="1">
        <f>VLOOKUP(A251,'[1]Tabel goab.eu'!$A$5:$C$346,3,FALSE)</f>
        <v>391320.88</v>
      </c>
      <c r="M251" s="14">
        <f t="shared" si="33"/>
        <v>28127.239999999991</v>
      </c>
      <c r="N251" s="41">
        <f t="shared" si="34"/>
        <v>6.7057732908661002E-2</v>
      </c>
    </row>
    <row r="252" spans="1:14" x14ac:dyDescent="0.2">
      <c r="A252" s="54" t="s">
        <v>226</v>
      </c>
      <c r="B252" s="12">
        <f>VLOOKUP(A252,'Ascores 2024 definitief'!$A$2:$D$346,2,FALSE)</f>
        <v>116.27</v>
      </c>
      <c r="C252" s="12">
        <f t="shared" si="28"/>
        <v>58.134999999999998</v>
      </c>
      <c r="D252" s="12">
        <f>VLOOKUP(A252,'Ascores 2024 definitief'!$A$2:$D$346,4,FALSE)</f>
        <v>113.44</v>
      </c>
      <c r="E252" s="12">
        <f t="shared" si="29"/>
        <v>56.72</v>
      </c>
      <c r="F252" s="13">
        <f t="shared" si="30"/>
        <v>73891.96424999999</v>
      </c>
      <c r="G252" s="13">
        <f t="shared" si="27"/>
        <v>0</v>
      </c>
      <c r="H252" s="13">
        <f t="shared" si="31"/>
        <v>73891.960000000006</v>
      </c>
      <c r="I252" s="28">
        <f>VLOOKUP(A252,'[1]Tabel goab.eu'!$A$5:$B$346,2,FALSE)</f>
        <v>77846.98</v>
      </c>
      <c r="J252" s="16">
        <f t="shared" si="35"/>
        <v>-3955.0199999999895</v>
      </c>
      <c r="K252" s="19">
        <f t="shared" si="32"/>
        <v>-5.0805053709212483E-2</v>
      </c>
      <c r="L252" s="1">
        <f>VLOOKUP(A252,'[1]Tabel goab.eu'!$A$5:$C$346,3,FALSE)</f>
        <v>68937.820000000007</v>
      </c>
      <c r="M252" s="14">
        <f t="shared" si="33"/>
        <v>4954.1399999999994</v>
      </c>
      <c r="N252" s="41">
        <f t="shared" si="34"/>
        <v>6.7045724595747619E-2</v>
      </c>
    </row>
    <row r="253" spans="1:14" x14ac:dyDescent="0.2">
      <c r="A253" s="54" t="s">
        <v>227</v>
      </c>
      <c r="B253" s="12">
        <f>VLOOKUP(A253,'Ascores 2024 definitief'!$A$2:$D$346,2,FALSE)</f>
        <v>240.29</v>
      </c>
      <c r="C253" s="12">
        <f t="shared" si="28"/>
        <v>120.145</v>
      </c>
      <c r="D253" s="12">
        <f>VLOOKUP(A253,'Ascores 2024 definitief'!$A$2:$D$346,4,FALSE)</f>
        <v>211.56</v>
      </c>
      <c r="E253" s="12">
        <f t="shared" si="29"/>
        <v>105.78</v>
      </c>
      <c r="F253" s="13">
        <f t="shared" si="30"/>
        <v>145348.84875</v>
      </c>
      <c r="G253" s="13">
        <f t="shared" si="27"/>
        <v>0</v>
      </c>
      <c r="H253" s="13">
        <f t="shared" si="31"/>
        <v>145348.85</v>
      </c>
      <c r="I253" s="28">
        <f>VLOOKUP(A253,'[1]Tabel goab.eu'!$A$5:$B$346,2,FALSE)</f>
        <v>125808.33</v>
      </c>
      <c r="J253" s="16">
        <f t="shared" si="35"/>
        <v>19540.520000000004</v>
      </c>
      <c r="K253" s="19">
        <f t="shared" si="32"/>
        <v>0.15531976300774364</v>
      </c>
      <c r="L253" s="1">
        <f>VLOOKUP(A253,'[1]Tabel goab.eu'!$A$5:$C$346,3,FALSE)</f>
        <v>135603.93</v>
      </c>
      <c r="M253" s="14">
        <f t="shared" si="33"/>
        <v>9744.9200000000128</v>
      </c>
      <c r="N253" s="41">
        <f t="shared" si="34"/>
        <v>6.7045043700036236E-2</v>
      </c>
    </row>
    <row r="254" spans="1:14" x14ac:dyDescent="0.2">
      <c r="A254" s="54" t="s">
        <v>228</v>
      </c>
      <c r="B254" s="12">
        <f>VLOOKUP(A254,'Ascores 2024 definitief'!$A$2:$D$346,2,FALSE)</f>
        <v>1974.53</v>
      </c>
      <c r="C254" s="12">
        <f t="shared" si="28"/>
        <v>987.26499999999999</v>
      </c>
      <c r="D254" s="12">
        <f>VLOOKUP(A254,'Ascores 2024 definitief'!$A$2:$D$346,4,FALSE)</f>
        <v>2047.22</v>
      </c>
      <c r="E254" s="12">
        <f t="shared" si="29"/>
        <v>1023.61</v>
      </c>
      <c r="F254" s="13">
        <f t="shared" si="30"/>
        <v>1293696.4312500001</v>
      </c>
      <c r="G254" s="13">
        <f t="shared" si="27"/>
        <v>0</v>
      </c>
      <c r="H254" s="13">
        <f t="shared" si="31"/>
        <v>1293696.43</v>
      </c>
      <c r="I254" s="28">
        <f>VLOOKUP(A254,'[1]Tabel goab.eu'!$A$5:$B$346,2,FALSE)</f>
        <v>1090424.31</v>
      </c>
      <c r="J254" s="16">
        <f t="shared" si="35"/>
        <v>203272.11999999988</v>
      </c>
      <c r="K254" s="19">
        <f t="shared" si="32"/>
        <v>0.1864156165043678</v>
      </c>
      <c r="L254" s="1">
        <f>VLOOKUP(A254,'[1]Tabel goab.eu'!$A$5:$C$346,3,FALSE)</f>
        <v>1203368.95</v>
      </c>
      <c r="M254" s="14">
        <f t="shared" si="33"/>
        <v>90327.479999999981</v>
      </c>
      <c r="N254" s="41">
        <f t="shared" si="34"/>
        <v>6.9821233100256744E-2</v>
      </c>
    </row>
    <row r="255" spans="1:14" x14ac:dyDescent="0.2">
      <c r="A255" s="54" t="s">
        <v>229</v>
      </c>
      <c r="B255" s="12">
        <f>VLOOKUP(A255,'Ascores 2024 definitief'!$A$2:$D$346,2,FALSE)</f>
        <v>1037.0899999999999</v>
      </c>
      <c r="C255" s="12">
        <f t="shared" si="28"/>
        <v>518.54499999999996</v>
      </c>
      <c r="D255" s="12">
        <f>VLOOKUP(A255,'Ascores 2024 definitief'!$A$2:$D$346,4,FALSE)</f>
        <v>941.06</v>
      </c>
      <c r="E255" s="12">
        <f t="shared" si="29"/>
        <v>470.53</v>
      </c>
      <c r="F255" s="13">
        <f t="shared" si="30"/>
        <v>636321.40125</v>
      </c>
      <c r="G255" s="13">
        <f t="shared" si="27"/>
        <v>0</v>
      </c>
      <c r="H255" s="13">
        <f t="shared" si="31"/>
        <v>636321.4</v>
      </c>
      <c r="I255" s="28">
        <f>VLOOKUP(A255,'[1]Tabel goab.eu'!$A$5:$B$346,2,FALSE)</f>
        <v>608043.25</v>
      </c>
      <c r="J255" s="16">
        <f t="shared" si="35"/>
        <v>28278.150000000023</v>
      </c>
      <c r="K255" s="19">
        <f t="shared" si="32"/>
        <v>4.650680687599118E-2</v>
      </c>
      <c r="L255" s="1">
        <f>VLOOKUP(A255,'[1]Tabel goab.eu'!$A$5:$C$346,3,FALSE)</f>
        <v>593647.93000000005</v>
      </c>
      <c r="M255" s="14">
        <f t="shared" si="33"/>
        <v>42673.469999999972</v>
      </c>
      <c r="N255" s="41">
        <f t="shared" si="34"/>
        <v>6.7062761051254874E-2</v>
      </c>
    </row>
    <row r="256" spans="1:14" x14ac:dyDescent="0.2">
      <c r="A256" s="54" t="s">
        <v>230</v>
      </c>
      <c r="B256" s="12">
        <f>VLOOKUP(A256,'Ascores 2024 definitief'!$A$2:$D$346,2,FALSE)</f>
        <v>3436.66</v>
      </c>
      <c r="C256" s="12">
        <f t="shared" si="28"/>
        <v>1718.33</v>
      </c>
      <c r="D256" s="12">
        <f>VLOOKUP(A256,'Ascores 2024 definitief'!$A$2:$D$346,4,FALSE)</f>
        <v>3581.84</v>
      </c>
      <c r="E256" s="12">
        <f t="shared" si="29"/>
        <v>1790.92</v>
      </c>
      <c r="F256" s="13">
        <f t="shared" si="30"/>
        <v>2257675.9875000003</v>
      </c>
      <c r="G256" s="13">
        <f t="shared" si="27"/>
        <v>0</v>
      </c>
      <c r="H256" s="13">
        <f t="shared" si="31"/>
        <v>2257675.9900000002</v>
      </c>
      <c r="I256" s="28">
        <f>VLOOKUP(A256,'[1]Tabel goab.eu'!$A$5:$B$346,2,FALSE)</f>
        <v>2107179.85</v>
      </c>
      <c r="J256" s="16">
        <f t="shared" si="35"/>
        <v>150496.14000000013</v>
      </c>
      <c r="K256" s="19">
        <f t="shared" si="32"/>
        <v>7.1420643093184535E-2</v>
      </c>
      <c r="L256" s="1">
        <f>VLOOKUP(A256,'[1]Tabel goab.eu'!$A$5:$C$346,3,FALSE)</f>
        <v>2098834.42</v>
      </c>
      <c r="M256" s="14">
        <f t="shared" si="33"/>
        <v>158841.5700000003</v>
      </c>
      <c r="N256" s="41">
        <f t="shared" si="34"/>
        <v>7.0356229460543748E-2</v>
      </c>
    </row>
    <row r="257" spans="1:14" x14ac:dyDescent="0.2">
      <c r="A257" s="54" t="s">
        <v>231</v>
      </c>
      <c r="B257" s="12">
        <f>VLOOKUP(A257,'Ascores 2024 definitief'!$A$2:$D$346,2,FALSE)</f>
        <v>1041.54</v>
      </c>
      <c r="C257" s="12">
        <f t="shared" si="28"/>
        <v>520.77</v>
      </c>
      <c r="D257" s="12">
        <f>VLOOKUP(A257,'Ascores 2024 definitief'!$A$2:$D$346,4,FALSE)</f>
        <v>990.66</v>
      </c>
      <c r="E257" s="12">
        <f t="shared" si="29"/>
        <v>495.33</v>
      </c>
      <c r="F257" s="13">
        <f t="shared" si="30"/>
        <v>653707.93499999994</v>
      </c>
      <c r="G257" s="13">
        <f t="shared" si="27"/>
        <v>0</v>
      </c>
      <c r="H257" s="13">
        <f t="shared" si="31"/>
        <v>653707.93999999994</v>
      </c>
      <c r="I257" s="28">
        <f>VLOOKUP(A257,'[1]Tabel goab.eu'!$A$5:$B$346,2,FALSE)</f>
        <v>609638.78</v>
      </c>
      <c r="J257" s="16">
        <f t="shared" si="35"/>
        <v>44069.159999999916</v>
      </c>
      <c r="K257" s="19">
        <f t="shared" si="32"/>
        <v>7.2287330540225667E-2</v>
      </c>
      <c r="L257" s="1">
        <f>VLOOKUP(A257,'[1]Tabel goab.eu'!$A$5:$C$346,3,FALSE)</f>
        <v>609877.06999999995</v>
      </c>
      <c r="M257" s="14">
        <f t="shared" si="33"/>
        <v>43830.869999999995</v>
      </c>
      <c r="N257" s="41">
        <f t="shared" si="34"/>
        <v>6.704962157871297E-2</v>
      </c>
    </row>
    <row r="258" spans="1:14" x14ac:dyDescent="0.2">
      <c r="A258" s="54" t="s">
        <v>382</v>
      </c>
      <c r="B258" s="12">
        <f>VLOOKUP(A258,'Ascores 2024 definitief'!$A$2:$D$346,2,FALSE)</f>
        <v>4074.82</v>
      </c>
      <c r="C258" s="12">
        <f t="shared" si="28"/>
        <v>2037.41</v>
      </c>
      <c r="D258" s="12">
        <f>VLOOKUP(A258,'Ascores 2024 definitief'!$A$2:$D$346,4,FALSE)</f>
        <v>4281.3900000000003</v>
      </c>
      <c r="E258" s="12">
        <f t="shared" si="29"/>
        <v>2140.6950000000002</v>
      </c>
      <c r="F258" s="13">
        <f t="shared" si="30"/>
        <v>2687983.8517500004</v>
      </c>
      <c r="G258" s="13">
        <f t="shared" si="27"/>
        <v>0</v>
      </c>
      <c r="H258" s="13">
        <f t="shared" si="31"/>
        <v>2687983.85</v>
      </c>
      <c r="I258" s="28">
        <v>2464217.83</v>
      </c>
      <c r="J258" s="16">
        <f t="shared" si="35"/>
        <v>223766.02000000002</v>
      </c>
      <c r="K258" s="19">
        <f t="shared" si="32"/>
        <v>9.0806103776953848E-2</v>
      </c>
      <c r="L258" s="1">
        <v>2507710.86</v>
      </c>
      <c r="M258" s="14">
        <f t="shared" si="33"/>
        <v>180272.99000000022</v>
      </c>
      <c r="N258" s="41">
        <f t="shared" si="34"/>
        <v>6.706624744043764E-2</v>
      </c>
    </row>
    <row r="259" spans="1:14" x14ac:dyDescent="0.2">
      <c r="A259" s="54" t="s">
        <v>232</v>
      </c>
      <c r="B259" s="12">
        <f>VLOOKUP(A259,'Ascores 2024 definitief'!$A$2:$D$346,2,FALSE)</f>
        <v>609.92999999999995</v>
      </c>
      <c r="C259" s="12">
        <f t="shared" si="28"/>
        <v>304.96499999999997</v>
      </c>
      <c r="D259" s="12">
        <f>VLOOKUP(A259,'Ascores 2024 definitief'!$A$2:$D$346,4,FALSE)</f>
        <v>653.07000000000005</v>
      </c>
      <c r="E259" s="12">
        <f t="shared" si="29"/>
        <v>326.53500000000003</v>
      </c>
      <c r="F259" s="13">
        <f t="shared" si="30"/>
        <v>406275.52500000002</v>
      </c>
      <c r="G259" s="13">
        <f t="shared" si="27"/>
        <v>0</v>
      </c>
      <c r="H259" s="13">
        <f t="shared" si="31"/>
        <v>406275.53</v>
      </c>
      <c r="I259" s="28">
        <f>VLOOKUP(A259,'[1]Tabel goab.eu'!$A$5:$B$346,2,FALSE)</f>
        <v>342779.6</v>
      </c>
      <c r="J259" s="16">
        <f t="shared" si="35"/>
        <v>63495.930000000051</v>
      </c>
      <c r="K259" s="19">
        <f t="shared" si="32"/>
        <v>0.18523835724179635</v>
      </c>
      <c r="L259" s="1">
        <f>VLOOKUP(A259,'[1]Tabel goab.eu'!$A$5:$C$346,3,FALSE)</f>
        <v>379028.99</v>
      </c>
      <c r="M259" s="14">
        <f t="shared" si="33"/>
        <v>27246.540000000037</v>
      </c>
      <c r="N259" s="41">
        <f t="shared" si="34"/>
        <v>6.7064191633692621E-2</v>
      </c>
    </row>
    <row r="260" spans="1:14" x14ac:dyDescent="0.2">
      <c r="A260" s="54" t="s">
        <v>233</v>
      </c>
      <c r="B260" s="12">
        <f>VLOOKUP(A260,'Ascores 2024 definitief'!$A$2:$D$346,2,FALSE)</f>
        <v>4318.8999999999996</v>
      </c>
      <c r="C260" s="12">
        <f t="shared" si="28"/>
        <v>2159.4499999999998</v>
      </c>
      <c r="D260" s="12">
        <f>VLOOKUP(A260,'Ascores 2024 definitief'!$A$2:$D$346,4,FALSE)</f>
        <v>4515.5200000000004</v>
      </c>
      <c r="E260" s="12">
        <f t="shared" si="29"/>
        <v>2257.7600000000002</v>
      </c>
      <c r="F260" s="13">
        <f t="shared" si="30"/>
        <v>2841812.0534999999</v>
      </c>
      <c r="G260" s="13">
        <f t="shared" si="27"/>
        <v>0</v>
      </c>
      <c r="H260" s="13">
        <f t="shared" si="31"/>
        <v>2841812.05</v>
      </c>
      <c r="I260" s="28">
        <f>VLOOKUP(A260,'[1]Tabel goab.eu'!$A$5:$B$346,2,FALSE)</f>
        <v>2685206.26</v>
      </c>
      <c r="J260" s="16">
        <f t="shared" si="35"/>
        <v>156605.79000000004</v>
      </c>
      <c r="K260" s="19">
        <f t="shared" si="32"/>
        <v>5.8321698534994498E-2</v>
      </c>
      <c r="L260" s="1">
        <f>VLOOKUP(A260,'[1]Tabel goab.eu'!$A$5:$C$346,3,FALSE)</f>
        <v>2647059.9700000002</v>
      </c>
      <c r="M260" s="14">
        <f t="shared" si="33"/>
        <v>194752.07999999961</v>
      </c>
      <c r="N260" s="41">
        <f t="shared" si="34"/>
        <v>6.8530950173147309E-2</v>
      </c>
    </row>
    <row r="261" spans="1:14" x14ac:dyDescent="0.2">
      <c r="A261" s="54" t="s">
        <v>234</v>
      </c>
      <c r="B261" s="12">
        <f>VLOOKUP(A261,'Ascores 2024 definitief'!$A$2:$D$346,2,FALSE)</f>
        <v>5059.5600000000004</v>
      </c>
      <c r="C261" s="12">
        <f t="shared" si="28"/>
        <v>2529.7800000000002</v>
      </c>
      <c r="D261" s="12">
        <f>VLOOKUP(A261,'Ascores 2024 definitief'!$A$2:$D$346,4,FALSE)</f>
        <v>4976.63</v>
      </c>
      <c r="E261" s="12">
        <f t="shared" si="29"/>
        <v>2488.3150000000001</v>
      </c>
      <c r="F261" s="13">
        <f t="shared" si="30"/>
        <v>3228391.4182500001</v>
      </c>
      <c r="G261" s="13">
        <f t="shared" si="27"/>
        <v>0</v>
      </c>
      <c r="H261" s="13">
        <f t="shared" si="31"/>
        <v>3228391.42</v>
      </c>
      <c r="I261" s="28">
        <f>VLOOKUP(A261,'[1]Tabel goab.eu'!$A$5:$B$346,2,FALSE)</f>
        <v>3184813.08</v>
      </c>
      <c r="J261" s="16">
        <f t="shared" si="35"/>
        <v>43578.339999999851</v>
      </c>
      <c r="K261" s="19">
        <f t="shared" si="32"/>
        <v>1.3683170379342906E-2</v>
      </c>
      <c r="L261" s="1">
        <f>VLOOKUP(A261,'[1]Tabel goab.eu'!$A$5:$C$346,3,FALSE)</f>
        <v>3010484.02</v>
      </c>
      <c r="M261" s="14">
        <f t="shared" si="33"/>
        <v>217907.39999999991</v>
      </c>
      <c r="N261" s="41">
        <f t="shared" si="34"/>
        <v>6.7497205775624292E-2</v>
      </c>
    </row>
    <row r="262" spans="1:14" x14ac:dyDescent="0.2">
      <c r="A262" s="54" t="s">
        <v>235</v>
      </c>
      <c r="B262" s="12">
        <f>VLOOKUP(A262,'Ascores 2024 definitief'!$A$2:$D$346,2,FALSE)</f>
        <v>91467.74</v>
      </c>
      <c r="C262" s="12">
        <f t="shared" si="28"/>
        <v>45733.87</v>
      </c>
      <c r="D262" s="12">
        <f>VLOOKUP(A262,'Ascores 2024 definitief'!$A$2:$D$346,4,FALSE)</f>
        <v>88485.75</v>
      </c>
      <c r="E262" s="12">
        <f t="shared" si="29"/>
        <v>44242.875</v>
      </c>
      <c r="F262" s="13">
        <f t="shared" si="30"/>
        <v>57886538.895750001</v>
      </c>
      <c r="G262" s="13">
        <f t="shared" si="27"/>
        <v>0</v>
      </c>
      <c r="H262" s="13">
        <f t="shared" si="31"/>
        <v>57886538.899999999</v>
      </c>
      <c r="I262" s="28">
        <f>VLOOKUP(A262,'[1]Tabel goab.eu'!$A$5:$B$346,2,FALSE)</f>
        <v>58285653.68</v>
      </c>
      <c r="J262" s="16">
        <f t="shared" si="35"/>
        <v>-399114.78000000119</v>
      </c>
      <c r="K262" s="19">
        <f t="shared" si="32"/>
        <v>-6.8475646201245658E-3</v>
      </c>
      <c r="L262" s="1">
        <f>VLOOKUP(A262,'[1]Tabel goab.eu'!$A$5:$C$346,3,FALSE)</f>
        <v>54000873.859999999</v>
      </c>
      <c r="M262" s="14">
        <f t="shared" si="33"/>
        <v>3885665.0399999991</v>
      </c>
      <c r="N262" s="41">
        <f t="shared" si="34"/>
        <v>6.712553754012747E-2</v>
      </c>
    </row>
    <row r="263" spans="1:14" x14ac:dyDescent="0.2">
      <c r="A263" s="54" t="s">
        <v>236</v>
      </c>
      <c r="B263" s="12">
        <f>VLOOKUP(A263,'Ascores 2024 definitief'!$A$2:$D$346,2,FALSE)</f>
        <v>0</v>
      </c>
      <c r="C263" s="12">
        <f t="shared" si="28"/>
        <v>0</v>
      </c>
      <c r="D263" s="12">
        <f>VLOOKUP(A263,'Ascores 2024 definitief'!$A$2:$D$346,4,FALSE)</f>
        <v>0</v>
      </c>
      <c r="E263" s="12">
        <f t="shared" si="29"/>
        <v>0</v>
      </c>
      <c r="F263" s="13">
        <f t="shared" si="30"/>
        <v>0</v>
      </c>
      <c r="G263" s="13">
        <f t="shared" si="27"/>
        <v>64000</v>
      </c>
      <c r="H263" s="13">
        <f t="shared" si="31"/>
        <v>64000</v>
      </c>
      <c r="I263" s="28">
        <f>VLOOKUP(A263,'[1]Tabel goab.eu'!$A$5:$B$346,2,FALSE)</f>
        <v>64000</v>
      </c>
      <c r="J263" s="16">
        <f t="shared" si="35"/>
        <v>0</v>
      </c>
      <c r="K263" s="19">
        <f t="shared" si="32"/>
        <v>0</v>
      </c>
      <c r="L263" s="1">
        <f>VLOOKUP(A263,'[1]Tabel goab.eu'!$A$5:$C$346,3,FALSE)</f>
        <v>64000</v>
      </c>
      <c r="M263" s="14">
        <f t="shared" si="33"/>
        <v>0</v>
      </c>
      <c r="N263" s="41">
        <f t="shared" si="34"/>
        <v>0</v>
      </c>
    </row>
    <row r="264" spans="1:14" x14ac:dyDescent="0.2">
      <c r="A264" s="54" t="s">
        <v>237</v>
      </c>
      <c r="B264" s="12">
        <f>VLOOKUP(A264,'Ascores 2024 definitief'!$A$2:$D$346,2,FALSE)</f>
        <v>1088.82</v>
      </c>
      <c r="C264" s="12">
        <f t="shared" si="28"/>
        <v>544.41</v>
      </c>
      <c r="D264" s="12">
        <f>VLOOKUP(A264,'Ascores 2024 definitief'!$A$2:$D$346,4,FALSE)</f>
        <v>1167.75</v>
      </c>
      <c r="E264" s="12">
        <f t="shared" si="29"/>
        <v>583.875</v>
      </c>
      <c r="F264" s="13">
        <f t="shared" si="30"/>
        <v>725882.15474999999</v>
      </c>
      <c r="G264" s="13">
        <f t="shared" si="27"/>
        <v>0</v>
      </c>
      <c r="H264" s="13">
        <f t="shared" si="31"/>
        <v>725882.15</v>
      </c>
      <c r="I264" s="28">
        <f>VLOOKUP(A264,'[1]Tabel goab.eu'!$A$5:$B$346,2,FALSE)</f>
        <v>624914.12</v>
      </c>
      <c r="J264" s="16">
        <f t="shared" si="35"/>
        <v>100968.03000000003</v>
      </c>
      <c r="K264" s="19">
        <f t="shared" si="32"/>
        <v>0.16157104915472228</v>
      </c>
      <c r="L264" s="1">
        <f>VLOOKUP(A264,'[1]Tabel goab.eu'!$A$5:$C$346,3,FALSE)</f>
        <v>677197.38</v>
      </c>
      <c r="M264" s="14">
        <f t="shared" si="33"/>
        <v>48684.770000000019</v>
      </c>
      <c r="N264" s="41">
        <f t="shared" si="34"/>
        <v>6.7069799140259914E-2</v>
      </c>
    </row>
    <row r="265" spans="1:14" x14ac:dyDescent="0.2">
      <c r="A265" s="54" t="s">
        <v>238</v>
      </c>
      <c r="B265" s="12">
        <f>VLOOKUP(A265,'Ascores 2024 definitief'!$A$2:$D$346,2,FALSE)</f>
        <v>635.99</v>
      </c>
      <c r="C265" s="12">
        <f t="shared" si="28"/>
        <v>317.995</v>
      </c>
      <c r="D265" s="12">
        <f>VLOOKUP(A265,'Ascores 2024 definitief'!$A$2:$D$346,4,FALSE)</f>
        <v>896.38</v>
      </c>
      <c r="E265" s="12">
        <f t="shared" si="29"/>
        <v>448.19</v>
      </c>
      <c r="F265" s="13">
        <f t="shared" si="30"/>
        <v>492925.11974999995</v>
      </c>
      <c r="G265" s="13">
        <f t="shared" si="27"/>
        <v>0</v>
      </c>
      <c r="H265" s="13">
        <f t="shared" si="31"/>
        <v>492925.12</v>
      </c>
      <c r="I265" s="28">
        <f>VLOOKUP(A265,'[1]Tabel goab.eu'!$A$5:$B$346,2,FALSE)</f>
        <v>387961.44</v>
      </c>
      <c r="J265" s="16">
        <f t="shared" si="35"/>
        <v>104963.68</v>
      </c>
      <c r="K265" s="19">
        <f t="shared" si="32"/>
        <v>0.27055183628558549</v>
      </c>
      <c r="L265" s="1">
        <f>VLOOKUP(A265,'[1]Tabel goab.eu'!$A$5:$C$346,3,FALSE)</f>
        <v>459877.58</v>
      </c>
      <c r="M265" s="14">
        <f t="shared" si="33"/>
        <v>33047.539999999979</v>
      </c>
      <c r="N265" s="41">
        <f t="shared" si="34"/>
        <v>6.7043732727599642E-2</v>
      </c>
    </row>
    <row r="266" spans="1:14" x14ac:dyDescent="0.2">
      <c r="A266" s="54" t="s">
        <v>239</v>
      </c>
      <c r="B266" s="12">
        <f>VLOOKUP(A266,'Ascores 2024 definitief'!$A$2:$D$346,2,FALSE)</f>
        <v>285.73</v>
      </c>
      <c r="C266" s="12">
        <f t="shared" si="28"/>
        <v>142.86500000000001</v>
      </c>
      <c r="D266" s="12">
        <f>VLOOKUP(A266,'Ascores 2024 definitief'!$A$2:$D$346,4,FALSE)</f>
        <v>339.27</v>
      </c>
      <c r="E266" s="12">
        <f t="shared" si="29"/>
        <v>169.63499999999999</v>
      </c>
      <c r="F266" s="13">
        <f t="shared" si="30"/>
        <v>201046.875</v>
      </c>
      <c r="G266" s="13">
        <f t="shared" si="27"/>
        <v>0</v>
      </c>
      <c r="H266" s="13">
        <f t="shared" si="31"/>
        <v>201046.88</v>
      </c>
      <c r="I266" s="28">
        <f>VLOOKUP(A266,'[1]Tabel goab.eu'!$A$5:$B$346,2,FALSE)</f>
        <v>157522.1</v>
      </c>
      <c r="J266" s="16">
        <f t="shared" si="35"/>
        <v>43524.78</v>
      </c>
      <c r="K266" s="19">
        <f t="shared" si="32"/>
        <v>0.27630903854125866</v>
      </c>
      <c r="L266" s="1">
        <f>VLOOKUP(A266,'[1]Tabel goab.eu'!$A$5:$C$346,3,FALSE)</f>
        <v>187565.38</v>
      </c>
      <c r="M266" s="14">
        <f t="shared" si="33"/>
        <v>13481.5</v>
      </c>
      <c r="N266" s="41">
        <f t="shared" si="34"/>
        <v>6.7056499459230604E-2</v>
      </c>
    </row>
    <row r="267" spans="1:14" x14ac:dyDescent="0.2">
      <c r="A267" s="54" t="s">
        <v>240</v>
      </c>
      <c r="B267" s="12">
        <f>VLOOKUP(A267,'Ascores 2024 definitief'!$A$2:$D$346,2,FALSE)</f>
        <v>11735.34</v>
      </c>
      <c r="C267" s="12">
        <f t="shared" si="28"/>
        <v>5867.67</v>
      </c>
      <c r="D267" s="12">
        <f>VLOOKUP(A267,'Ascores 2024 definitief'!$A$2:$D$346,4,FALSE)</f>
        <v>11795.37</v>
      </c>
      <c r="E267" s="12">
        <f t="shared" si="29"/>
        <v>5897.6850000000004</v>
      </c>
      <c r="F267" s="13">
        <f t="shared" si="30"/>
        <v>7569241.13925</v>
      </c>
      <c r="G267" s="13">
        <f t="shared" si="27"/>
        <v>0</v>
      </c>
      <c r="H267" s="13">
        <f t="shared" si="31"/>
        <v>7569241.1399999997</v>
      </c>
      <c r="I267" s="28">
        <f>VLOOKUP(A267,'[1]Tabel goab.eu'!$A$5:$B$346,2,FALSE)</f>
        <v>7488233.21</v>
      </c>
      <c r="J267" s="16">
        <f t="shared" si="35"/>
        <v>81007.929999999702</v>
      </c>
      <c r="K267" s="19">
        <f t="shared" si="32"/>
        <v>1.0818029797979502E-2</v>
      </c>
      <c r="L267" s="1">
        <f>VLOOKUP(A267,'[1]Tabel goab.eu'!$A$5:$C$346,3,FALSE)</f>
        <v>7061565.4500000002</v>
      </c>
      <c r="M267" s="14">
        <f t="shared" si="33"/>
        <v>507675.68999999948</v>
      </c>
      <c r="N267" s="41">
        <f t="shared" si="34"/>
        <v>6.7070883409588333E-2</v>
      </c>
    </row>
    <row r="268" spans="1:14" x14ac:dyDescent="0.2">
      <c r="A268" s="54" t="s">
        <v>241</v>
      </c>
      <c r="B268" s="12">
        <f>VLOOKUP(A268,'Ascores 2024 definitief'!$A$2:$D$346,2,FALSE)</f>
        <v>19.989999999999998</v>
      </c>
      <c r="C268" s="12">
        <f t="shared" si="28"/>
        <v>9.9949999999999992</v>
      </c>
      <c r="D268" s="12">
        <f>VLOOKUP(A268,'Ascores 2024 definitief'!$A$2:$D$346,4,FALSE)</f>
        <v>0</v>
      </c>
      <c r="E268" s="12">
        <f t="shared" si="29"/>
        <v>0</v>
      </c>
      <c r="F268" s="13">
        <f t="shared" si="30"/>
        <v>6430.2832499999995</v>
      </c>
      <c r="G268" s="13">
        <f t="shared" si="27"/>
        <v>57569.71675</v>
      </c>
      <c r="H268" s="13">
        <f t="shared" si="31"/>
        <v>64000</v>
      </c>
      <c r="I268" s="28">
        <f>VLOOKUP(A268,'[1]Tabel goab.eu'!$A$5:$B$346,2,FALSE)</f>
        <v>64000</v>
      </c>
      <c r="J268" s="16">
        <f t="shared" si="35"/>
        <v>0</v>
      </c>
      <c r="K268" s="19">
        <f t="shared" si="32"/>
        <v>0</v>
      </c>
      <c r="L268" s="1">
        <f>VLOOKUP(A268,'[1]Tabel goab.eu'!$A$5:$C$346,3,FALSE)</f>
        <v>64000</v>
      </c>
      <c r="M268" s="14">
        <f t="shared" si="33"/>
        <v>0</v>
      </c>
      <c r="N268" s="41">
        <f t="shared" si="34"/>
        <v>0</v>
      </c>
    </row>
    <row r="269" spans="1:14" x14ac:dyDescent="0.2">
      <c r="A269" s="54" t="s">
        <v>242</v>
      </c>
      <c r="B269" s="12">
        <f>VLOOKUP(A269,'Ascores 2024 definitief'!$A$2:$D$346,2,FALSE)</f>
        <v>812.21</v>
      </c>
      <c r="C269" s="12">
        <f t="shared" si="28"/>
        <v>406.10500000000002</v>
      </c>
      <c r="D269" s="12">
        <f>VLOOKUP(A269,'Ascores 2024 definitief'!$A$2:$D$346,4,FALSE)</f>
        <v>909.7</v>
      </c>
      <c r="E269" s="12">
        <f t="shared" si="29"/>
        <v>454.85</v>
      </c>
      <c r="F269" s="13">
        <f t="shared" si="30"/>
        <v>553895.39925000002</v>
      </c>
      <c r="G269" s="13">
        <f t="shared" si="27"/>
        <v>0</v>
      </c>
      <c r="H269" s="13">
        <f t="shared" si="31"/>
        <v>553895.4</v>
      </c>
      <c r="I269" s="28">
        <f>VLOOKUP(A269,'[1]Tabel goab.eu'!$A$5:$B$346,2,FALSE)</f>
        <v>475181.79</v>
      </c>
      <c r="J269" s="16">
        <f t="shared" si="35"/>
        <v>78713.610000000044</v>
      </c>
      <c r="K269" s="19">
        <f t="shared" si="32"/>
        <v>0.16564946649155063</v>
      </c>
      <c r="L269" s="1">
        <f>VLOOKUP(A269,'[1]Tabel goab.eu'!$A$5:$C$346,3,FALSE)</f>
        <v>516751.59</v>
      </c>
      <c r="M269" s="14">
        <f t="shared" si="33"/>
        <v>37143.81</v>
      </c>
      <c r="N269" s="41">
        <f t="shared" si="34"/>
        <v>6.7059249815037275E-2</v>
      </c>
    </row>
    <row r="270" spans="1:14" x14ac:dyDescent="0.2">
      <c r="A270" s="54" t="s">
        <v>243</v>
      </c>
      <c r="B270" s="12">
        <f>VLOOKUP(A270,'Ascores 2024 definitief'!$A$2:$D$346,2,FALSE)</f>
        <v>162.22999999999999</v>
      </c>
      <c r="C270" s="12">
        <f t="shared" si="28"/>
        <v>81.114999999999995</v>
      </c>
      <c r="D270" s="12">
        <f>VLOOKUP(A270,'Ascores 2024 definitief'!$A$2:$D$346,4,FALSE)</f>
        <v>153.07</v>
      </c>
      <c r="E270" s="12">
        <f t="shared" si="29"/>
        <v>76.534999999999997</v>
      </c>
      <c r="F270" s="13">
        <f t="shared" si="30"/>
        <v>101424.12749999999</v>
      </c>
      <c r="G270" s="13">
        <f t="shared" si="27"/>
        <v>0</v>
      </c>
      <c r="H270" s="13">
        <f t="shared" si="31"/>
        <v>101424.13</v>
      </c>
      <c r="I270" s="28">
        <f>VLOOKUP(A270,'[1]Tabel goab.eu'!$A$5:$B$346,2,FALSE)</f>
        <v>126172.17</v>
      </c>
      <c r="J270" s="16">
        <f t="shared" si="35"/>
        <v>-24748.039999999994</v>
      </c>
      <c r="K270" s="19">
        <f t="shared" si="32"/>
        <v>-0.19614499774395569</v>
      </c>
      <c r="L270" s="1">
        <f>VLOOKUP(A270,'[1]Tabel goab.eu'!$A$5:$C$346,3,FALSE)</f>
        <v>94622.95</v>
      </c>
      <c r="M270" s="14">
        <f t="shared" si="33"/>
        <v>6801.1800000000076</v>
      </c>
      <c r="N270" s="41">
        <f t="shared" si="34"/>
        <v>6.7056823657250075E-2</v>
      </c>
    </row>
    <row r="271" spans="1:14" x14ac:dyDescent="0.2">
      <c r="A271" s="54" t="s">
        <v>244</v>
      </c>
      <c r="B271" s="12">
        <f>VLOOKUP(A271,'Ascores 2024 definitief'!$A$2:$D$346,2,FALSE)</f>
        <v>327.75</v>
      </c>
      <c r="C271" s="12">
        <f t="shared" si="28"/>
        <v>163.875</v>
      </c>
      <c r="D271" s="12">
        <f>VLOOKUP(A271,'Ascores 2024 definitief'!$A$2:$D$346,4,FALSE)</f>
        <v>373.58</v>
      </c>
      <c r="E271" s="12">
        <f t="shared" si="29"/>
        <v>186.79</v>
      </c>
      <c r="F271" s="13">
        <f t="shared" si="30"/>
        <v>225600.32775</v>
      </c>
      <c r="G271" s="13">
        <f t="shared" si="27"/>
        <v>0</v>
      </c>
      <c r="H271" s="13">
        <f t="shared" si="31"/>
        <v>225600.33</v>
      </c>
      <c r="I271" s="28">
        <f>VLOOKUP(A271,'[1]Tabel goab.eu'!$A$5:$B$346,2,FALSE)</f>
        <v>139431.47</v>
      </c>
      <c r="J271" s="16">
        <f t="shared" si="35"/>
        <v>86168.859999999986</v>
      </c>
      <c r="K271" s="19">
        <f t="shared" si="32"/>
        <v>0.61800151716108265</v>
      </c>
      <c r="L271" s="1">
        <f>VLOOKUP(A271,'[1]Tabel goab.eu'!$A$5:$C$346,3,FALSE)</f>
        <v>210477.63</v>
      </c>
      <c r="M271" s="14">
        <f t="shared" si="33"/>
        <v>15122.699999999983</v>
      </c>
      <c r="N271" s="41">
        <f t="shared" si="34"/>
        <v>6.7033146627046084E-2</v>
      </c>
    </row>
    <row r="272" spans="1:14" x14ac:dyDescent="0.2">
      <c r="A272" s="54" t="s">
        <v>245</v>
      </c>
      <c r="B272" s="12">
        <f>VLOOKUP(A272,'Ascores 2024 definitief'!$A$2:$D$346,2,FALSE)</f>
        <v>4612.42</v>
      </c>
      <c r="C272" s="12">
        <f t="shared" si="28"/>
        <v>2306.21</v>
      </c>
      <c r="D272" s="12">
        <f>VLOOKUP(A272,'Ascores 2024 definitief'!$A$2:$D$346,4,FALSE)</f>
        <v>4380.66</v>
      </c>
      <c r="E272" s="12">
        <f t="shared" si="29"/>
        <v>2190.33</v>
      </c>
      <c r="F272" s="13">
        <f t="shared" si="30"/>
        <v>2892849.0090000001</v>
      </c>
      <c r="G272" s="13">
        <f t="shared" si="27"/>
        <v>0</v>
      </c>
      <c r="H272" s="13">
        <f t="shared" si="31"/>
        <v>2892849.01</v>
      </c>
      <c r="I272" s="28">
        <f>VLOOKUP(A272,'[1]Tabel goab.eu'!$A$5:$B$346,2,FALSE)</f>
        <v>2614030.6800000002</v>
      </c>
      <c r="J272" s="16">
        <f t="shared" si="35"/>
        <v>278818.32999999961</v>
      </c>
      <c r="K272" s="19">
        <f t="shared" si="32"/>
        <v>0.10666222555582232</v>
      </c>
      <c r="L272" s="1">
        <f>VLOOKUP(A272,'[1]Tabel goab.eu'!$A$5:$C$346,3,FALSE)</f>
        <v>2692251.28</v>
      </c>
      <c r="M272" s="14">
        <f t="shared" si="33"/>
        <v>200597.72999999998</v>
      </c>
      <c r="N272" s="41">
        <f t="shared" si="34"/>
        <v>6.9342620132116742E-2</v>
      </c>
    </row>
    <row r="273" spans="1:14" x14ac:dyDescent="0.2">
      <c r="A273" s="54" t="s">
        <v>246</v>
      </c>
      <c r="B273" s="12">
        <f>VLOOKUP(A273,'Ascores 2024 definitief'!$A$2:$D$346,2,FALSE)</f>
        <v>1870.6</v>
      </c>
      <c r="C273" s="12">
        <f t="shared" si="28"/>
        <v>935.3</v>
      </c>
      <c r="D273" s="12">
        <f>VLOOKUP(A273,'Ascores 2024 definitief'!$A$2:$D$346,4,FALSE)</f>
        <v>1721.95</v>
      </c>
      <c r="E273" s="12">
        <f t="shared" si="29"/>
        <v>860.97500000000002</v>
      </c>
      <c r="F273" s="13">
        <f t="shared" si="30"/>
        <v>1155633.52125</v>
      </c>
      <c r="G273" s="13">
        <f t="shared" si="27"/>
        <v>0</v>
      </c>
      <c r="H273" s="13">
        <f t="shared" si="31"/>
        <v>1155633.52</v>
      </c>
      <c r="I273" s="28">
        <f>VLOOKUP(A273,'[1]Tabel goab.eu'!$A$5:$B$346,2,FALSE)</f>
        <v>980705.5</v>
      </c>
      <c r="J273" s="16">
        <f t="shared" si="35"/>
        <v>174928.02000000002</v>
      </c>
      <c r="K273" s="19">
        <f t="shared" si="32"/>
        <v>0.17836957170118861</v>
      </c>
      <c r="L273" s="1">
        <f>VLOOKUP(A273,'[1]Tabel goab.eu'!$A$5:$C$346,3,FALSE)</f>
        <v>1078046.27</v>
      </c>
      <c r="M273" s="14">
        <f t="shared" si="33"/>
        <v>77587.25</v>
      </c>
      <c r="N273" s="41">
        <f t="shared" si="34"/>
        <v>6.7138282731708923E-2</v>
      </c>
    </row>
    <row r="274" spans="1:14" x14ac:dyDescent="0.2">
      <c r="A274" s="54" t="s">
        <v>247</v>
      </c>
      <c r="B274" s="12">
        <f>VLOOKUP(A274,'Ascores 2024 definitief'!$A$2:$D$346,2,FALSE)</f>
        <v>717.59</v>
      </c>
      <c r="C274" s="12">
        <f t="shared" si="28"/>
        <v>358.79500000000002</v>
      </c>
      <c r="D274" s="12">
        <f>VLOOKUP(A274,'Ascores 2024 definitief'!$A$2:$D$346,4,FALSE)</f>
        <v>759.37</v>
      </c>
      <c r="E274" s="12">
        <f t="shared" si="29"/>
        <v>379.685</v>
      </c>
      <c r="F274" s="13">
        <f t="shared" si="30"/>
        <v>475101.10800000001</v>
      </c>
      <c r="G274" s="13">
        <f t="shared" ref="G274:G337" si="36">IF(F274&lt;$F$16,$F$16-F274,0)</f>
        <v>0</v>
      </c>
      <c r="H274" s="13">
        <f t="shared" si="31"/>
        <v>475101.11</v>
      </c>
      <c r="I274" s="28">
        <f>VLOOKUP(A274,'[1]Tabel goab.eu'!$A$5:$B$346,2,FALSE)</f>
        <v>394319.71</v>
      </c>
      <c r="J274" s="16">
        <f t="shared" si="35"/>
        <v>80781.399999999965</v>
      </c>
      <c r="K274" s="19">
        <f t="shared" si="32"/>
        <v>0.20486269884911398</v>
      </c>
      <c r="L274" s="1">
        <f>VLOOKUP(A274,'[1]Tabel goab.eu'!$A$5:$C$346,3,FALSE)</f>
        <v>443243.32</v>
      </c>
      <c r="M274" s="14">
        <f t="shared" si="33"/>
        <v>31857.789999999979</v>
      </c>
      <c r="N274" s="41">
        <f t="shared" si="34"/>
        <v>6.7054758091388125E-2</v>
      </c>
    </row>
    <row r="275" spans="1:14" x14ac:dyDescent="0.2">
      <c r="A275" s="54" t="s">
        <v>248</v>
      </c>
      <c r="B275" s="12">
        <f>VLOOKUP(A275,'Ascores 2024 definitief'!$A$2:$D$346,2,FALSE)</f>
        <v>2393.2800000000002</v>
      </c>
      <c r="C275" s="12">
        <f t="shared" ref="C275:C338" si="37">B275/2</f>
        <v>1196.6400000000001</v>
      </c>
      <c r="D275" s="12">
        <f>VLOOKUP(A275,'Ascores 2024 definitief'!$A$2:$D$346,4,FALSE)</f>
        <v>2608.1999999999998</v>
      </c>
      <c r="E275" s="12">
        <f t="shared" ref="E275:E338" si="38">D275/2</f>
        <v>1304.0999999999999</v>
      </c>
      <c r="F275" s="13">
        <f t="shared" ref="F275:F338" si="39">$B$14*(C275+E275)</f>
        <v>1608851.0789999999</v>
      </c>
      <c r="G275" s="13">
        <f t="shared" si="36"/>
        <v>0</v>
      </c>
      <c r="H275" s="13">
        <f t="shared" ref="H275:H338" si="40">ROUND(F275+G275,2)</f>
        <v>1608851.08</v>
      </c>
      <c r="I275" s="28">
        <f>VLOOKUP(A275,'[1]Tabel goab.eu'!$A$5:$B$346,2,FALSE)</f>
        <v>1506732.52</v>
      </c>
      <c r="J275" s="16">
        <f t="shared" si="35"/>
        <v>102118.56000000006</v>
      </c>
      <c r="K275" s="19">
        <f t="shared" ref="K275:K338" si="41">J275/I275</f>
        <v>6.7774843009295413E-2</v>
      </c>
      <c r="L275" s="1">
        <f>VLOOKUP(A275,'[1]Tabel goab.eu'!$A$5:$C$346,3,FALSE)</f>
        <v>1500958.15</v>
      </c>
      <c r="M275" s="14">
        <f t="shared" si="33"/>
        <v>107892.93000000017</v>
      </c>
      <c r="N275" s="41">
        <f t="shared" si="34"/>
        <v>6.7062098749375965E-2</v>
      </c>
    </row>
    <row r="276" spans="1:14" x14ac:dyDescent="0.2">
      <c r="A276" s="54" t="s">
        <v>249</v>
      </c>
      <c r="B276" s="12">
        <f>VLOOKUP(A276,'Ascores 2024 definitief'!$A$2:$D$346,2,FALSE)</f>
        <v>2544.13</v>
      </c>
      <c r="C276" s="12">
        <f t="shared" si="37"/>
        <v>1272.0650000000001</v>
      </c>
      <c r="D276" s="12">
        <f>VLOOKUP(A276,'Ascores 2024 definitief'!$A$2:$D$346,4,FALSE)</f>
        <v>2419.9</v>
      </c>
      <c r="E276" s="12">
        <f t="shared" si="38"/>
        <v>1209.95</v>
      </c>
      <c r="F276" s="13">
        <f t="shared" si="39"/>
        <v>1596804.3502500004</v>
      </c>
      <c r="G276" s="13">
        <f t="shared" si="36"/>
        <v>0</v>
      </c>
      <c r="H276" s="13">
        <f t="shared" si="40"/>
        <v>1596804.35</v>
      </c>
      <c r="I276" s="28">
        <f>VLOOKUP(A276,'[1]Tabel goab.eu'!$A$5:$B$346,2,FALSE)</f>
        <v>1411928.18</v>
      </c>
      <c r="J276" s="16">
        <f t="shared" si="35"/>
        <v>184876.17000000016</v>
      </c>
      <c r="K276" s="19">
        <f t="shared" si="41"/>
        <v>0.13093879180171911</v>
      </c>
      <c r="L276" s="1">
        <f>VLOOKUP(A276,'[1]Tabel goab.eu'!$A$5:$C$346,3,FALSE)</f>
        <v>1489713.59</v>
      </c>
      <c r="M276" s="14">
        <f t="shared" ref="M276:M339" si="42">H276-L276</f>
        <v>107090.76000000001</v>
      </c>
      <c r="N276" s="41">
        <f t="shared" ref="N276:N339" si="43">M276/H276</f>
        <v>6.7065674013225232E-2</v>
      </c>
    </row>
    <row r="277" spans="1:14" x14ac:dyDescent="0.2">
      <c r="A277" s="54" t="s">
        <v>250</v>
      </c>
      <c r="B277" s="12">
        <f>VLOOKUP(A277,'Ascores 2024 definitief'!$A$2:$D$346,2,FALSE)</f>
        <v>451.53</v>
      </c>
      <c r="C277" s="12">
        <f t="shared" si="37"/>
        <v>225.76499999999999</v>
      </c>
      <c r="D277" s="12">
        <f>VLOOKUP(A277,'Ascores 2024 definitief'!$A$2:$D$346,4,FALSE)</f>
        <v>430.97</v>
      </c>
      <c r="E277" s="12">
        <f t="shared" si="38"/>
        <v>215.48500000000001</v>
      </c>
      <c r="F277" s="13">
        <f t="shared" si="39"/>
        <v>283878.1875</v>
      </c>
      <c r="G277" s="13">
        <f t="shared" si="36"/>
        <v>0</v>
      </c>
      <c r="H277" s="13">
        <f t="shared" si="40"/>
        <v>283878.19</v>
      </c>
      <c r="I277" s="28">
        <f>VLOOKUP(A277,'[1]Tabel goab.eu'!$A$5:$B$346,2,FALSE)</f>
        <v>205897.99</v>
      </c>
      <c r="J277" s="16">
        <f t="shared" si="35"/>
        <v>77980.200000000012</v>
      </c>
      <c r="K277" s="19">
        <f t="shared" si="41"/>
        <v>0.37873220617646641</v>
      </c>
      <c r="L277" s="1">
        <f>VLOOKUP(A277,'[1]Tabel goab.eu'!$A$5:$C$346,3,FALSE)</f>
        <v>264926.87</v>
      </c>
      <c r="M277" s="14">
        <f t="shared" si="42"/>
        <v>18951.320000000007</v>
      </c>
      <c r="N277" s="41">
        <f t="shared" si="43"/>
        <v>6.6758633341997872E-2</v>
      </c>
    </row>
    <row r="278" spans="1:14" x14ac:dyDescent="0.2">
      <c r="A278" s="54" t="s">
        <v>251</v>
      </c>
      <c r="B278" s="12">
        <f>VLOOKUP(A278,'Ascores 2024 definitief'!$A$2:$D$346,2,FALSE)</f>
        <v>85.5</v>
      </c>
      <c r="C278" s="12">
        <f t="shared" si="37"/>
        <v>42.75</v>
      </c>
      <c r="D278" s="12">
        <f>VLOOKUP(A278,'Ascores 2024 definitief'!$A$2:$D$346,4,FALSE)</f>
        <v>127.15</v>
      </c>
      <c r="E278" s="12">
        <f t="shared" si="38"/>
        <v>63.575000000000003</v>
      </c>
      <c r="F278" s="13">
        <f t="shared" si="39"/>
        <v>68404.188750000001</v>
      </c>
      <c r="G278" s="13">
        <f t="shared" si="36"/>
        <v>0</v>
      </c>
      <c r="H278" s="13">
        <f t="shared" si="40"/>
        <v>68404.19</v>
      </c>
      <c r="I278" s="28">
        <f>VLOOKUP(A278,'[1]Tabel goab.eu'!$A$5:$B$346,2,FALSE)</f>
        <v>64000</v>
      </c>
      <c r="J278" s="16">
        <f t="shared" ref="J278:J341" si="44">H278-I278</f>
        <v>4404.1900000000023</v>
      </c>
      <c r="K278" s="19">
        <f t="shared" si="41"/>
        <v>6.8815468750000039E-2</v>
      </c>
      <c r="L278" s="1">
        <f>VLOOKUP(A278,'[1]Tabel goab.eu'!$A$5:$C$346,3,FALSE)</f>
        <v>64000</v>
      </c>
      <c r="M278" s="14">
        <f t="shared" si="42"/>
        <v>4404.1900000000023</v>
      </c>
      <c r="N278" s="41">
        <f t="shared" si="43"/>
        <v>6.4384798650492056E-2</v>
      </c>
    </row>
    <row r="279" spans="1:14" x14ac:dyDescent="0.2">
      <c r="A279" s="54" t="s">
        <v>252</v>
      </c>
      <c r="B279" s="12">
        <f>VLOOKUP(A279,'Ascores 2024 definitief'!$A$2:$D$346,2,FALSE)</f>
        <v>2002.89</v>
      </c>
      <c r="C279" s="12">
        <f t="shared" si="37"/>
        <v>1001.4450000000001</v>
      </c>
      <c r="D279" s="12">
        <f>VLOOKUP(A279,'Ascores 2024 definitief'!$A$2:$D$346,4,FALSE)</f>
        <v>2009.71</v>
      </c>
      <c r="E279" s="12">
        <f t="shared" si="38"/>
        <v>1004.855</v>
      </c>
      <c r="F279" s="13">
        <f t="shared" si="39"/>
        <v>1290753.1050000002</v>
      </c>
      <c r="G279" s="13">
        <f t="shared" si="36"/>
        <v>0</v>
      </c>
      <c r="H279" s="13">
        <f t="shared" si="40"/>
        <v>1290753.1100000001</v>
      </c>
      <c r="I279" s="28">
        <f>VLOOKUP(A279,'[1]Tabel goab.eu'!$A$5:$B$346,2,FALSE)</f>
        <v>1133828.71</v>
      </c>
      <c r="J279" s="16">
        <f t="shared" si="44"/>
        <v>156924.40000000014</v>
      </c>
      <c r="K279" s="19">
        <f t="shared" si="41"/>
        <v>0.1384022106831288</v>
      </c>
      <c r="L279" s="1">
        <f>VLOOKUP(A279,'[1]Tabel goab.eu'!$A$5:$C$346,3,FALSE)</f>
        <v>1204185.2</v>
      </c>
      <c r="M279" s="14">
        <f t="shared" si="42"/>
        <v>86567.910000000149</v>
      </c>
      <c r="N279" s="41">
        <f t="shared" si="43"/>
        <v>6.7067752406965067E-2</v>
      </c>
    </row>
    <row r="280" spans="1:14" x14ac:dyDescent="0.2">
      <c r="A280" s="54" t="s">
        <v>253</v>
      </c>
      <c r="B280" s="12">
        <f>VLOOKUP(A280,'Ascores 2024 definitief'!$A$2:$D$346,2,FALSE)</f>
        <v>615.47</v>
      </c>
      <c r="C280" s="12">
        <f t="shared" si="37"/>
        <v>307.73500000000001</v>
      </c>
      <c r="D280" s="12">
        <f>VLOOKUP(A280,'Ascores 2024 definitief'!$A$2:$D$346,4,FALSE)</f>
        <v>471.5</v>
      </c>
      <c r="E280" s="12">
        <f t="shared" si="38"/>
        <v>235.75</v>
      </c>
      <c r="F280" s="13">
        <f t="shared" si="39"/>
        <v>349651.07475000003</v>
      </c>
      <c r="G280" s="13">
        <f t="shared" si="36"/>
        <v>0</v>
      </c>
      <c r="H280" s="13">
        <f t="shared" si="40"/>
        <v>349651.07</v>
      </c>
      <c r="I280" s="28">
        <f>VLOOKUP(A280,'[1]Tabel goab.eu'!$A$5:$B$346,2,FALSE)</f>
        <v>376062.07</v>
      </c>
      <c r="J280" s="16">
        <f t="shared" si="44"/>
        <v>-26411</v>
      </c>
      <c r="K280" s="19">
        <f t="shared" si="41"/>
        <v>-7.0230427652541505E-2</v>
      </c>
      <c r="L280" s="1">
        <f>VLOOKUP(A280,'[1]Tabel goab.eu'!$A$5:$C$346,3,FALSE)</f>
        <v>326209.27</v>
      </c>
      <c r="M280" s="14">
        <f t="shared" si="42"/>
        <v>23441.799999999988</v>
      </c>
      <c r="N280" s="41">
        <f t="shared" si="43"/>
        <v>6.7043409877166935E-2</v>
      </c>
    </row>
    <row r="281" spans="1:14" x14ac:dyDescent="0.2">
      <c r="A281" s="54" t="s">
        <v>254</v>
      </c>
      <c r="B281" s="12">
        <f>VLOOKUP(A281,'Ascores 2024 definitief'!$A$2:$D$346,2,FALSE)</f>
        <v>1251.3599999999999</v>
      </c>
      <c r="C281" s="12">
        <f t="shared" si="37"/>
        <v>625.67999999999995</v>
      </c>
      <c r="D281" s="12">
        <f>VLOOKUP(A281,'Ascores 2024 definitief'!$A$2:$D$346,4,FALSE)</f>
        <v>1288.6099999999999</v>
      </c>
      <c r="E281" s="12">
        <f t="shared" si="38"/>
        <v>644.30499999999995</v>
      </c>
      <c r="F281" s="13">
        <f t="shared" si="39"/>
        <v>817044.84974999994</v>
      </c>
      <c r="G281" s="13">
        <f t="shared" si="36"/>
        <v>0</v>
      </c>
      <c r="H281" s="13">
        <f t="shared" si="40"/>
        <v>817044.85</v>
      </c>
      <c r="I281" s="28">
        <f>VLOOKUP(A281,'[1]Tabel goab.eu'!$A$5:$B$346,2,FALSE)</f>
        <v>722169.91</v>
      </c>
      <c r="J281" s="16">
        <f t="shared" si="44"/>
        <v>94874.939999999944</v>
      </c>
      <c r="K281" s="19">
        <f t="shared" si="41"/>
        <v>0.13137481731965256</v>
      </c>
      <c r="L281" s="1">
        <f>VLOOKUP(A281,'[1]Tabel goab.eu'!$A$5:$C$346,3,FALSE)</f>
        <v>764365.97</v>
      </c>
      <c r="M281" s="14">
        <f t="shared" si="42"/>
        <v>52678.880000000005</v>
      </c>
      <c r="N281" s="41">
        <f t="shared" si="43"/>
        <v>6.4474893881284495E-2</v>
      </c>
    </row>
    <row r="282" spans="1:14" x14ac:dyDescent="0.2">
      <c r="A282" s="54" t="s">
        <v>255</v>
      </c>
      <c r="B282" s="12">
        <f>VLOOKUP(A282,'Ascores 2024 definitief'!$A$2:$D$346,2,FALSE)</f>
        <v>808.47</v>
      </c>
      <c r="C282" s="12">
        <f t="shared" si="37"/>
        <v>404.23500000000001</v>
      </c>
      <c r="D282" s="12">
        <f>VLOOKUP(A282,'Ascores 2024 definitief'!$A$2:$D$346,4,FALSE)</f>
        <v>734.33</v>
      </c>
      <c r="E282" s="12">
        <f t="shared" si="38"/>
        <v>367.16500000000002</v>
      </c>
      <c r="F282" s="13">
        <f t="shared" si="39"/>
        <v>496280.19000000006</v>
      </c>
      <c r="G282" s="13">
        <f t="shared" si="36"/>
        <v>0</v>
      </c>
      <c r="H282" s="13">
        <f t="shared" si="40"/>
        <v>496280.19</v>
      </c>
      <c r="I282" s="28">
        <f>VLOOKUP(A282,'[1]Tabel goab.eu'!$A$5:$B$346,2,FALSE)</f>
        <v>521458.14</v>
      </c>
      <c r="J282" s="16">
        <f t="shared" si="44"/>
        <v>-25177.950000000012</v>
      </c>
      <c r="K282" s="19">
        <f t="shared" si="41"/>
        <v>-4.8283741433204998E-2</v>
      </c>
      <c r="L282" s="1">
        <f>VLOOKUP(A282,'[1]Tabel goab.eu'!$A$5:$C$346,3,FALSE)</f>
        <v>463001.57</v>
      </c>
      <c r="M282" s="14">
        <f t="shared" si="42"/>
        <v>33278.619999999995</v>
      </c>
      <c r="N282" s="41">
        <f t="shared" si="43"/>
        <v>6.7056111991897149E-2</v>
      </c>
    </row>
    <row r="283" spans="1:14" x14ac:dyDescent="0.2">
      <c r="A283" s="54" t="s">
        <v>256</v>
      </c>
      <c r="B283" s="12">
        <f>VLOOKUP(A283,'Ascores 2024 definitief'!$A$2:$D$346,2,FALSE)</f>
        <v>1666.19</v>
      </c>
      <c r="C283" s="12">
        <f t="shared" si="37"/>
        <v>833.09500000000003</v>
      </c>
      <c r="D283" s="12">
        <f>VLOOKUP(A283,'Ascores 2024 definitief'!$A$2:$D$346,4,FALSE)</f>
        <v>1669.8</v>
      </c>
      <c r="E283" s="12">
        <f t="shared" si="38"/>
        <v>834.9</v>
      </c>
      <c r="F283" s="13">
        <f t="shared" si="39"/>
        <v>1073104.5832499999</v>
      </c>
      <c r="G283" s="13">
        <f t="shared" si="36"/>
        <v>0</v>
      </c>
      <c r="H283" s="13">
        <f t="shared" si="40"/>
        <v>1073104.58</v>
      </c>
      <c r="I283" s="28">
        <f>VLOOKUP(A283,'[1]Tabel goab.eu'!$A$5:$B$346,2,FALSE)</f>
        <v>983300.1</v>
      </c>
      <c r="J283" s="16">
        <f t="shared" si="44"/>
        <v>89804.480000000098</v>
      </c>
      <c r="K283" s="19">
        <f t="shared" si="41"/>
        <v>9.1329676463980936E-2</v>
      </c>
      <c r="L283" s="1">
        <f>VLOOKUP(A283,'[1]Tabel goab.eu'!$A$5:$C$346,3,FALSE)</f>
        <v>1001224.95</v>
      </c>
      <c r="M283" s="14">
        <f t="shared" si="42"/>
        <v>71879.630000000121</v>
      </c>
      <c r="N283" s="41">
        <f t="shared" si="43"/>
        <v>6.6982875052122248E-2</v>
      </c>
    </row>
    <row r="284" spans="1:14" x14ac:dyDescent="0.2">
      <c r="A284" s="54" t="s">
        <v>383</v>
      </c>
      <c r="B284" s="12">
        <f>VLOOKUP(A284,'Ascores 2024 definitief'!$A$2:$D$346,2,FALSE)</f>
        <v>460.71</v>
      </c>
      <c r="C284" s="12">
        <f t="shared" si="37"/>
        <v>230.35499999999999</v>
      </c>
      <c r="D284" s="12">
        <f>VLOOKUP(A284,'Ascores 2024 definitief'!$A$2:$D$346,4,FALSE)</f>
        <v>433.12</v>
      </c>
      <c r="E284" s="12">
        <f t="shared" si="38"/>
        <v>216.56</v>
      </c>
      <c r="F284" s="13">
        <f t="shared" si="39"/>
        <v>287522.76525</v>
      </c>
      <c r="G284" s="13">
        <f t="shared" si="36"/>
        <v>0</v>
      </c>
      <c r="H284" s="13">
        <f t="shared" si="40"/>
        <v>287522.77</v>
      </c>
      <c r="I284" s="28">
        <v>227898.42</v>
      </c>
      <c r="J284" s="16">
        <f t="shared" si="44"/>
        <v>59624.350000000006</v>
      </c>
      <c r="K284" s="19">
        <f t="shared" si="41"/>
        <v>0.26162686867245505</v>
      </c>
      <c r="L284" s="1">
        <v>268495</v>
      </c>
      <c r="M284" s="14">
        <f t="shared" si="42"/>
        <v>19027.770000000019</v>
      </c>
      <c r="N284" s="41">
        <f t="shared" si="43"/>
        <v>6.6178306504211887E-2</v>
      </c>
    </row>
    <row r="285" spans="1:14" x14ac:dyDescent="0.2">
      <c r="A285" s="54" t="s">
        <v>257</v>
      </c>
      <c r="B285" s="12">
        <f>VLOOKUP(A285,'Ascores 2024 definitief'!$A$2:$D$346,2,FALSE)</f>
        <v>1803.13</v>
      </c>
      <c r="C285" s="12">
        <f t="shared" si="37"/>
        <v>901.56500000000005</v>
      </c>
      <c r="D285" s="12">
        <f>VLOOKUP(A285,'Ascores 2024 definitief'!$A$2:$D$346,4,FALSE)</f>
        <v>1837.78</v>
      </c>
      <c r="E285" s="12">
        <f t="shared" si="38"/>
        <v>918.89</v>
      </c>
      <c r="F285" s="13">
        <f t="shared" si="39"/>
        <v>1171189.72425</v>
      </c>
      <c r="G285" s="13">
        <f t="shared" si="36"/>
        <v>0</v>
      </c>
      <c r="H285" s="13">
        <f t="shared" si="40"/>
        <v>1171189.72</v>
      </c>
      <c r="I285" s="28">
        <f>VLOOKUP(A285,'[1]Tabel goab.eu'!$A$5:$B$346,2,FALSE)</f>
        <v>1012219.46</v>
      </c>
      <c r="J285" s="16">
        <f t="shared" si="44"/>
        <v>158970.26</v>
      </c>
      <c r="K285" s="19">
        <f t="shared" si="41"/>
        <v>0.15705117939542479</v>
      </c>
      <c r="L285" s="1">
        <f>VLOOKUP(A285,'[1]Tabel goab.eu'!$A$5:$C$346,3,FALSE)</f>
        <v>1092654.8999999999</v>
      </c>
      <c r="M285" s="14">
        <f t="shared" si="42"/>
        <v>78534.820000000065</v>
      </c>
      <c r="N285" s="41">
        <f t="shared" si="43"/>
        <v>6.7055591983850457E-2</v>
      </c>
    </row>
    <row r="286" spans="1:14" x14ac:dyDescent="0.2">
      <c r="A286" s="54" t="s">
        <v>258</v>
      </c>
      <c r="B286" s="12">
        <f>VLOOKUP(A286,'Ascores 2024 definitief'!$A$2:$D$346,2,FALSE)</f>
        <v>3031.33</v>
      </c>
      <c r="C286" s="12">
        <f t="shared" si="37"/>
        <v>1515.665</v>
      </c>
      <c r="D286" s="12">
        <f>VLOOKUP(A286,'Ascores 2024 definitief'!$A$2:$D$346,4,FALSE)</f>
        <v>2930.04</v>
      </c>
      <c r="E286" s="12">
        <f t="shared" si="38"/>
        <v>1465.02</v>
      </c>
      <c r="F286" s="13">
        <f t="shared" si="39"/>
        <v>1917623.69475</v>
      </c>
      <c r="G286" s="13">
        <f t="shared" si="36"/>
        <v>0</v>
      </c>
      <c r="H286" s="13">
        <f t="shared" si="40"/>
        <v>1917623.69</v>
      </c>
      <c r="I286" s="28">
        <f>VLOOKUP(A286,'[1]Tabel goab.eu'!$A$5:$B$346,2,FALSE)</f>
        <v>1574111.62</v>
      </c>
      <c r="J286" s="16">
        <f t="shared" si="44"/>
        <v>343512.06999999983</v>
      </c>
      <c r="K286" s="19">
        <f t="shared" si="41"/>
        <v>0.21822599213135838</v>
      </c>
      <c r="L286" s="1">
        <f>VLOOKUP(A286,'[1]Tabel goab.eu'!$A$5:$C$346,3,FALSE)</f>
        <v>1789295.43</v>
      </c>
      <c r="M286" s="14">
        <f t="shared" si="42"/>
        <v>128328.26000000001</v>
      </c>
      <c r="N286" s="41">
        <f t="shared" si="43"/>
        <v>6.6920460291142944E-2</v>
      </c>
    </row>
    <row r="287" spans="1:14" x14ac:dyDescent="0.2">
      <c r="A287" s="54" t="s">
        <v>259</v>
      </c>
      <c r="B287" s="12">
        <f>VLOOKUP(A287,'Ascores 2024 definitief'!$A$2:$D$346,2,FALSE)</f>
        <v>3499.78</v>
      </c>
      <c r="C287" s="12">
        <f t="shared" si="37"/>
        <v>1749.89</v>
      </c>
      <c r="D287" s="12">
        <f>VLOOKUP(A287,'Ascores 2024 definitief'!$A$2:$D$346,4,FALSE)</f>
        <v>3689.15</v>
      </c>
      <c r="E287" s="12">
        <f t="shared" si="38"/>
        <v>1844.575</v>
      </c>
      <c r="F287" s="13">
        <f t="shared" si="39"/>
        <v>2312499.0577500002</v>
      </c>
      <c r="G287" s="13">
        <f t="shared" si="36"/>
        <v>0</v>
      </c>
      <c r="H287" s="13">
        <f t="shared" si="40"/>
        <v>2312499.06</v>
      </c>
      <c r="I287" s="28">
        <f>VLOOKUP(A287,'[1]Tabel goab.eu'!$A$5:$B$346,2,FALSE)</f>
        <v>2136755.3199999998</v>
      </c>
      <c r="J287" s="16">
        <f t="shared" si="44"/>
        <v>175743.74000000022</v>
      </c>
      <c r="K287" s="19">
        <f t="shared" si="41"/>
        <v>8.2247947790297413E-2</v>
      </c>
      <c r="L287" s="1">
        <f>VLOOKUP(A287,'[1]Tabel goab.eu'!$A$5:$C$346,3,FALSE)</f>
        <v>2157406.96</v>
      </c>
      <c r="M287" s="14">
        <f t="shared" si="42"/>
        <v>155092.10000000009</v>
      </c>
      <c r="N287" s="41">
        <f t="shared" si="43"/>
        <v>6.7066881315835034E-2</v>
      </c>
    </row>
    <row r="288" spans="1:14" x14ac:dyDescent="0.2">
      <c r="A288" s="54" t="s">
        <v>260</v>
      </c>
      <c r="B288" s="12">
        <f>VLOOKUP(A288,'Ascores 2024 definitief'!$A$2:$D$346,2,FALSE)</f>
        <v>28.79</v>
      </c>
      <c r="C288" s="12">
        <f t="shared" si="37"/>
        <v>14.395</v>
      </c>
      <c r="D288" s="12">
        <f>VLOOKUP(A288,'Ascores 2024 definitief'!$A$2:$D$346,4,FALSE)</f>
        <v>64.650000000000006</v>
      </c>
      <c r="E288" s="12">
        <f t="shared" si="38"/>
        <v>32.325000000000003</v>
      </c>
      <c r="F288" s="13">
        <f t="shared" si="39"/>
        <v>30057.312000000002</v>
      </c>
      <c r="G288" s="13">
        <f t="shared" si="36"/>
        <v>33942.687999999995</v>
      </c>
      <c r="H288" s="13">
        <f t="shared" si="40"/>
        <v>64000</v>
      </c>
      <c r="I288" s="28">
        <f>VLOOKUP(A288,'[1]Tabel goab.eu'!$A$5:$B$346,2,FALSE)</f>
        <v>64000</v>
      </c>
      <c r="J288" s="16">
        <f t="shared" si="44"/>
        <v>0</v>
      </c>
      <c r="K288" s="19">
        <f t="shared" si="41"/>
        <v>0</v>
      </c>
      <c r="L288" s="1">
        <f>VLOOKUP(A288,'[1]Tabel goab.eu'!$A$5:$C$346,3,FALSE)</f>
        <v>64000</v>
      </c>
      <c r="M288" s="14">
        <f t="shared" si="42"/>
        <v>0</v>
      </c>
      <c r="N288" s="41">
        <f t="shared" si="43"/>
        <v>0</v>
      </c>
    </row>
    <row r="289" spans="1:15" x14ac:dyDescent="0.2">
      <c r="A289" s="54" t="s">
        <v>261</v>
      </c>
      <c r="B289" s="12">
        <f>VLOOKUP(A289,'Ascores 2024 definitief'!$A$2:$D$346,2,FALSE)</f>
        <v>377.87</v>
      </c>
      <c r="C289" s="12">
        <f t="shared" si="37"/>
        <v>188.935</v>
      </c>
      <c r="D289" s="12">
        <f>VLOOKUP(A289,'Ascores 2024 definitief'!$A$2:$D$346,4,FALSE)</f>
        <v>467.95</v>
      </c>
      <c r="E289" s="12">
        <f t="shared" si="38"/>
        <v>233.97499999999999</v>
      </c>
      <c r="F289" s="13">
        <f t="shared" si="39"/>
        <v>272079.14850000001</v>
      </c>
      <c r="G289" s="13">
        <f t="shared" si="36"/>
        <v>0</v>
      </c>
      <c r="H289" s="13">
        <f t="shared" si="40"/>
        <v>272079.15000000002</v>
      </c>
      <c r="I289" s="28">
        <f>VLOOKUP(A289,'[1]Tabel goab.eu'!$A$5:$B$346,2,FALSE)</f>
        <v>194463.85</v>
      </c>
      <c r="J289" s="16">
        <f t="shared" si="44"/>
        <v>77615.300000000017</v>
      </c>
      <c r="K289" s="19">
        <f t="shared" si="41"/>
        <v>0.39912456736817675</v>
      </c>
      <c r="L289" s="1">
        <f>VLOOKUP(A289,'[1]Tabel goab.eu'!$A$5:$C$346,3,FALSE)</f>
        <v>253913.38</v>
      </c>
      <c r="M289" s="14">
        <f t="shared" si="42"/>
        <v>18165.770000000019</v>
      </c>
      <c r="N289" s="41">
        <f t="shared" si="43"/>
        <v>6.6766490559824296E-2</v>
      </c>
    </row>
    <row r="290" spans="1:15" x14ac:dyDescent="0.2">
      <c r="A290" s="54" t="s">
        <v>262</v>
      </c>
      <c r="B290" s="12">
        <f>VLOOKUP(A290,'Ascores 2024 definitief'!$A$2:$D$346,2,FALSE)</f>
        <v>447.62</v>
      </c>
      <c r="C290" s="12">
        <f t="shared" si="37"/>
        <v>223.81</v>
      </c>
      <c r="D290" s="12">
        <f>VLOOKUP(A290,'Ascores 2024 definitief'!$A$2:$D$346,4,FALSE)</f>
        <v>525.55999999999995</v>
      </c>
      <c r="E290" s="12">
        <f t="shared" si="38"/>
        <v>262.77999999999997</v>
      </c>
      <c r="F290" s="13">
        <f t="shared" si="39"/>
        <v>313047.6765</v>
      </c>
      <c r="G290" s="13">
        <f t="shared" si="36"/>
        <v>0</v>
      </c>
      <c r="H290" s="13">
        <f t="shared" si="40"/>
        <v>313047.67999999999</v>
      </c>
      <c r="I290" s="28">
        <f>VLOOKUP(A290,'[1]Tabel goab.eu'!$A$5:$B$346,2,FALSE)</f>
        <v>192784.82</v>
      </c>
      <c r="J290" s="16">
        <f t="shared" si="44"/>
        <v>120262.85999999999</v>
      </c>
      <c r="K290" s="19">
        <f t="shared" si="41"/>
        <v>0.62381913679718137</v>
      </c>
      <c r="L290" s="1">
        <f>VLOOKUP(A290,'[1]Tabel goab.eu'!$A$5:$C$346,3,FALSE)</f>
        <v>292061.46000000002</v>
      </c>
      <c r="M290" s="14">
        <f t="shared" si="42"/>
        <v>20986.219999999972</v>
      </c>
      <c r="N290" s="41">
        <f t="shared" si="43"/>
        <v>6.7038414084397535E-2</v>
      </c>
    </row>
    <row r="291" spans="1:15" x14ac:dyDescent="0.2">
      <c r="A291" s="54" t="s">
        <v>263</v>
      </c>
      <c r="B291" s="12">
        <f>VLOOKUP(A291,'Ascores 2024 definitief'!$A$2:$D$346,2,FALSE)</f>
        <v>1633.91</v>
      </c>
      <c r="C291" s="12">
        <f t="shared" si="37"/>
        <v>816.95500000000004</v>
      </c>
      <c r="D291" s="12">
        <f>VLOOKUP(A291,'Ascores 2024 definitief'!$A$2:$D$346,4,FALSE)</f>
        <v>1696.7</v>
      </c>
      <c r="E291" s="12">
        <f t="shared" si="38"/>
        <v>848.35</v>
      </c>
      <c r="F291" s="13">
        <f t="shared" si="39"/>
        <v>1071373.97175</v>
      </c>
      <c r="G291" s="13">
        <f t="shared" si="36"/>
        <v>0</v>
      </c>
      <c r="H291" s="13">
        <f t="shared" si="40"/>
        <v>1071373.97</v>
      </c>
      <c r="I291" s="28">
        <f>VLOOKUP(A291,'[1]Tabel goab.eu'!$A$5:$B$346,2,FALSE)</f>
        <v>906121.16</v>
      </c>
      <c r="J291" s="16">
        <f t="shared" si="44"/>
        <v>165252.80999999994</v>
      </c>
      <c r="K291" s="19">
        <f t="shared" si="41"/>
        <v>0.18237385605253931</v>
      </c>
      <c r="L291" s="1">
        <f>VLOOKUP(A291,'[1]Tabel goab.eu'!$A$5:$C$346,3,FALSE)</f>
        <v>999523.42</v>
      </c>
      <c r="M291" s="14">
        <f t="shared" si="42"/>
        <v>71850.54999999993</v>
      </c>
      <c r="N291" s="41">
        <f t="shared" si="43"/>
        <v>6.7063931000675633E-2</v>
      </c>
    </row>
    <row r="292" spans="1:15" x14ac:dyDescent="0.2">
      <c r="A292" s="54" t="s">
        <v>264</v>
      </c>
      <c r="B292" s="12">
        <f>VLOOKUP(A292,'Ascores 2024 definitief'!$A$2:$D$346,2,FALSE)</f>
        <v>3797.06</v>
      </c>
      <c r="C292" s="12">
        <f t="shared" si="37"/>
        <v>1898.53</v>
      </c>
      <c r="D292" s="12">
        <f>VLOOKUP(A292,'Ascores 2024 definitief'!$A$2:$D$346,4,FALSE)</f>
        <v>3674.01</v>
      </c>
      <c r="E292" s="12">
        <f t="shared" si="38"/>
        <v>1837.0050000000001</v>
      </c>
      <c r="F292" s="13">
        <f t="shared" si="39"/>
        <v>2403256.4422499998</v>
      </c>
      <c r="G292" s="13">
        <f t="shared" si="36"/>
        <v>0</v>
      </c>
      <c r="H292" s="13">
        <f t="shared" si="40"/>
        <v>2403256.44</v>
      </c>
      <c r="I292" s="28">
        <f>VLOOKUP(A292,'[1]Tabel goab.eu'!$A$5:$B$346,2,FALSE)</f>
        <v>2346309.61</v>
      </c>
      <c r="J292" s="16">
        <f t="shared" si="44"/>
        <v>56946.830000000075</v>
      </c>
      <c r="K292" s="19">
        <f t="shared" si="41"/>
        <v>2.4270807977468958E-2</v>
      </c>
      <c r="L292" s="1">
        <f>VLOOKUP(A292,'[1]Tabel goab.eu'!$A$5:$C$346,3,FALSE)</f>
        <v>2243795.31</v>
      </c>
      <c r="M292" s="14">
        <f t="shared" si="42"/>
        <v>159461.12999999989</v>
      </c>
      <c r="N292" s="41">
        <f t="shared" si="43"/>
        <v>6.6352107642744892E-2</v>
      </c>
    </row>
    <row r="293" spans="1:15" x14ac:dyDescent="0.2">
      <c r="A293" s="54" t="s">
        <v>265</v>
      </c>
      <c r="B293" s="12">
        <f>VLOOKUP(A293,'Ascores 2024 definitief'!$A$2:$D$346,2,FALSE)</f>
        <v>16288.55</v>
      </c>
      <c r="C293" s="12">
        <f t="shared" si="37"/>
        <v>8144.2749999999996</v>
      </c>
      <c r="D293" s="12">
        <f>VLOOKUP(A293,'Ascores 2024 definitief'!$A$2:$D$346,4,FALSE)</f>
        <v>16241.78</v>
      </c>
      <c r="E293" s="12">
        <f t="shared" si="38"/>
        <v>8120.89</v>
      </c>
      <c r="F293" s="13">
        <f t="shared" si="39"/>
        <v>10464193.90275</v>
      </c>
      <c r="G293" s="13">
        <f t="shared" si="36"/>
        <v>0</v>
      </c>
      <c r="H293" s="13">
        <f t="shared" si="40"/>
        <v>10464193.9</v>
      </c>
      <c r="I293" s="28">
        <f>VLOOKUP(A293,'[1]Tabel goab.eu'!$A$5:$B$346,2,FALSE)</f>
        <v>10324585.41</v>
      </c>
      <c r="J293" s="16">
        <f t="shared" si="44"/>
        <v>139608.49000000022</v>
      </c>
      <c r="K293" s="19">
        <f t="shared" si="41"/>
        <v>1.3521946349998787E-2</v>
      </c>
      <c r="L293" s="1">
        <f>VLOOKUP(A293,'[1]Tabel goab.eu'!$A$5:$C$346,3,FALSE)</f>
        <v>9761217.0700000003</v>
      </c>
      <c r="M293" s="14">
        <f t="shared" si="42"/>
        <v>702976.83000000007</v>
      </c>
      <c r="N293" s="41">
        <f t="shared" si="43"/>
        <v>6.7179262609038629E-2</v>
      </c>
    </row>
    <row r="294" spans="1:15" x14ac:dyDescent="0.2">
      <c r="A294" s="54" t="s">
        <v>266</v>
      </c>
      <c r="B294" s="12">
        <f>VLOOKUP(A294,'Ascores 2024 definitief'!$A$2:$D$346,2,FALSE)</f>
        <v>0</v>
      </c>
      <c r="C294" s="12">
        <f t="shared" si="37"/>
        <v>0</v>
      </c>
      <c r="D294" s="12">
        <f>VLOOKUP(A294,'Ascores 2024 definitief'!$A$2:$D$346,4,FALSE)</f>
        <v>0</v>
      </c>
      <c r="E294" s="12">
        <f t="shared" si="38"/>
        <v>0</v>
      </c>
      <c r="F294" s="13">
        <f t="shared" si="39"/>
        <v>0</v>
      </c>
      <c r="G294" s="13">
        <f t="shared" si="36"/>
        <v>64000</v>
      </c>
      <c r="H294" s="13">
        <f t="shared" si="40"/>
        <v>64000</v>
      </c>
      <c r="I294" s="28">
        <f>VLOOKUP(A294,'[1]Tabel goab.eu'!$A$5:$B$346,2,FALSE)</f>
        <v>64000</v>
      </c>
      <c r="J294" s="16">
        <f t="shared" si="44"/>
        <v>0</v>
      </c>
      <c r="K294" s="19">
        <f t="shared" si="41"/>
        <v>0</v>
      </c>
      <c r="L294" s="1">
        <f>VLOOKUP(A294,'[1]Tabel goab.eu'!$A$5:$C$346,3,FALSE)</f>
        <v>64000</v>
      </c>
      <c r="M294" s="14">
        <f t="shared" si="42"/>
        <v>0</v>
      </c>
      <c r="N294" s="41">
        <f t="shared" si="43"/>
        <v>0</v>
      </c>
    </row>
    <row r="295" spans="1:15" x14ac:dyDescent="0.2">
      <c r="A295" s="54" t="s">
        <v>267</v>
      </c>
      <c r="B295" s="12">
        <f>VLOOKUP(A295,'Ascores 2024 definitief'!$A$2:$D$346,2,FALSE)</f>
        <v>1693.58</v>
      </c>
      <c r="C295" s="12">
        <f t="shared" si="37"/>
        <v>846.79</v>
      </c>
      <c r="D295" s="12">
        <f>VLOOKUP(A295,'Ascores 2024 definitief'!$A$2:$D$346,4,FALSE)</f>
        <v>1543.78</v>
      </c>
      <c r="E295" s="12">
        <f t="shared" si="38"/>
        <v>771.89</v>
      </c>
      <c r="F295" s="13">
        <f t="shared" si="39"/>
        <v>1041377.7779999999</v>
      </c>
      <c r="G295" s="13">
        <f t="shared" si="36"/>
        <v>0</v>
      </c>
      <c r="H295" s="13">
        <f t="shared" si="40"/>
        <v>1041377.78</v>
      </c>
      <c r="I295" s="28">
        <f>VLOOKUP(A295,'[1]Tabel goab.eu'!$A$5:$B$346,2,FALSE)</f>
        <v>990723.04</v>
      </c>
      <c r="J295" s="16">
        <f t="shared" si="44"/>
        <v>50654.739999999991</v>
      </c>
      <c r="K295" s="19">
        <f t="shared" si="41"/>
        <v>5.1129062265474305E-2</v>
      </c>
      <c r="L295" s="1">
        <f>VLOOKUP(A295,'[1]Tabel goab.eu'!$A$5:$C$346,3,FALSE)</f>
        <v>971542.56</v>
      </c>
      <c r="M295" s="14">
        <f t="shared" si="42"/>
        <v>69835.219999999972</v>
      </c>
      <c r="N295" s="41">
        <f t="shared" si="43"/>
        <v>6.7060409143740299E-2</v>
      </c>
    </row>
    <row r="296" spans="1:15" x14ac:dyDescent="0.2">
      <c r="A296" s="54" t="s">
        <v>268</v>
      </c>
      <c r="B296" s="12">
        <f>VLOOKUP(A296,'Ascores 2024 definitief'!$A$2:$D$346,2,FALSE)</f>
        <v>0</v>
      </c>
      <c r="C296" s="12">
        <f t="shared" si="37"/>
        <v>0</v>
      </c>
      <c r="D296" s="12">
        <f>VLOOKUP(A296,'Ascores 2024 definitief'!$A$2:$D$346,4,FALSE)</f>
        <v>0</v>
      </c>
      <c r="E296" s="12">
        <f t="shared" si="38"/>
        <v>0</v>
      </c>
      <c r="F296" s="13">
        <f t="shared" si="39"/>
        <v>0</v>
      </c>
      <c r="G296" s="13">
        <f t="shared" si="36"/>
        <v>64000</v>
      </c>
      <c r="H296" s="13">
        <f t="shared" si="40"/>
        <v>64000</v>
      </c>
      <c r="I296" s="28">
        <f>VLOOKUP(A296,'[1]Tabel goab.eu'!$A$5:$B$346,2,FALSE)</f>
        <v>64000</v>
      </c>
      <c r="J296" s="16">
        <f t="shared" si="44"/>
        <v>0</v>
      </c>
      <c r="K296" s="19">
        <f t="shared" si="41"/>
        <v>0</v>
      </c>
      <c r="L296" s="1">
        <f>VLOOKUP(A296,'[1]Tabel goab.eu'!$A$5:$C$346,3,FALSE)</f>
        <v>64000</v>
      </c>
      <c r="M296" s="14">
        <f t="shared" si="42"/>
        <v>0</v>
      </c>
      <c r="N296" s="41">
        <f t="shared" si="43"/>
        <v>0</v>
      </c>
    </row>
    <row r="297" spans="1:15" x14ac:dyDescent="0.2">
      <c r="A297" s="54" t="s">
        <v>269</v>
      </c>
      <c r="B297" s="12">
        <f>VLOOKUP(A297,'Ascores 2024 definitief'!$A$2:$D$346,2,FALSE)</f>
        <v>1647.1</v>
      </c>
      <c r="C297" s="12">
        <f t="shared" si="37"/>
        <v>823.55</v>
      </c>
      <c r="D297" s="12">
        <f>VLOOKUP(A297,'Ascores 2024 definitief'!$A$2:$D$346,4,FALSE)</f>
        <v>1766.53</v>
      </c>
      <c r="E297" s="12">
        <f t="shared" si="38"/>
        <v>883.26499999999999</v>
      </c>
      <c r="F297" s="13">
        <f t="shared" si="39"/>
        <v>1098079.43025</v>
      </c>
      <c r="G297" s="13">
        <f t="shared" si="36"/>
        <v>0</v>
      </c>
      <c r="H297" s="13">
        <f t="shared" si="40"/>
        <v>1098079.43</v>
      </c>
      <c r="I297" s="28">
        <f>VLOOKUP(A297,'[1]Tabel goab.eu'!$A$5:$B$346,2,FALSE)</f>
        <v>804040.01</v>
      </c>
      <c r="J297" s="16">
        <f t="shared" si="44"/>
        <v>294039.41999999993</v>
      </c>
      <c r="K297" s="19">
        <f t="shared" si="41"/>
        <v>0.36570247294037012</v>
      </c>
      <c r="L297" s="1">
        <f>VLOOKUP(A297,'[1]Tabel goab.eu'!$A$5:$C$346,3,FALSE)</f>
        <v>1024437.3</v>
      </c>
      <c r="M297" s="14">
        <f t="shared" si="42"/>
        <v>73642.129999999888</v>
      </c>
      <c r="N297" s="41">
        <f t="shared" si="43"/>
        <v>6.7064483668544714E-2</v>
      </c>
    </row>
    <row r="298" spans="1:15" x14ac:dyDescent="0.2">
      <c r="A298" s="54" t="s">
        <v>270</v>
      </c>
      <c r="B298" s="12">
        <f>VLOOKUP(A298,'Ascores 2024 definitief'!$A$2:$D$346,2,FALSE)</f>
        <v>165.73</v>
      </c>
      <c r="C298" s="12">
        <f t="shared" si="37"/>
        <v>82.864999999999995</v>
      </c>
      <c r="D298" s="12">
        <f>VLOOKUP(A298,'Ascores 2024 definitief'!$A$2:$D$346,4,FALSE)</f>
        <v>147.85</v>
      </c>
      <c r="E298" s="12">
        <f t="shared" si="38"/>
        <v>73.924999999999997</v>
      </c>
      <c r="F298" s="13">
        <f t="shared" si="39"/>
        <v>100870.8465</v>
      </c>
      <c r="G298" s="13">
        <f t="shared" si="36"/>
        <v>0</v>
      </c>
      <c r="H298" s="13">
        <f t="shared" si="40"/>
        <v>100870.85</v>
      </c>
      <c r="I298" s="28">
        <f>VLOOKUP(A298,'[1]Tabel goab.eu'!$A$5:$B$346,2,FALSE)</f>
        <v>76928.429999999993</v>
      </c>
      <c r="J298" s="16">
        <f t="shared" si="44"/>
        <v>23942.420000000013</v>
      </c>
      <c r="K298" s="19">
        <f t="shared" si="41"/>
        <v>0.31122980151811253</v>
      </c>
      <c r="L298" s="1">
        <f>VLOOKUP(A298,'[1]Tabel goab.eu'!$A$5:$C$346,3,FALSE)</f>
        <v>94109.79</v>
      </c>
      <c r="M298" s="14">
        <f t="shared" si="42"/>
        <v>6761.0600000000122</v>
      </c>
      <c r="N298" s="41">
        <f t="shared" si="43"/>
        <v>6.7026896273799735E-2</v>
      </c>
    </row>
    <row r="299" spans="1:15" x14ac:dyDescent="0.2">
      <c r="A299" s="54" t="s">
        <v>271</v>
      </c>
      <c r="B299" s="12">
        <f>VLOOKUP(A299,'Ascores 2024 definitief'!$A$2:$D$346,2,FALSE)</f>
        <v>1213.3800000000001</v>
      </c>
      <c r="C299" s="12">
        <f t="shared" si="37"/>
        <v>606.69000000000005</v>
      </c>
      <c r="D299" s="12">
        <f>VLOOKUP(A299,'Ascores 2024 definitief'!$A$2:$D$346,4,FALSE)</f>
        <v>1284.3800000000001</v>
      </c>
      <c r="E299" s="12">
        <f t="shared" si="38"/>
        <v>642.19000000000005</v>
      </c>
      <c r="F299" s="13">
        <f t="shared" si="39"/>
        <v>803466.94800000009</v>
      </c>
      <c r="G299" s="13">
        <f t="shared" si="36"/>
        <v>0</v>
      </c>
      <c r="H299" s="13">
        <f t="shared" si="40"/>
        <v>803466.95</v>
      </c>
      <c r="I299" s="28">
        <f>VLOOKUP(A299,'[1]Tabel goab.eu'!$A$5:$B$346,2,FALSE)</f>
        <v>666714.04</v>
      </c>
      <c r="J299" s="16">
        <f t="shared" si="44"/>
        <v>136752.90999999992</v>
      </c>
      <c r="K299" s="19">
        <f t="shared" si="41"/>
        <v>0.20511478954305493</v>
      </c>
      <c r="L299" s="1">
        <f>VLOOKUP(A299,'[1]Tabel goab.eu'!$A$5:$C$346,3,FALSE)</f>
        <v>749583.29</v>
      </c>
      <c r="M299" s="14">
        <f t="shared" si="42"/>
        <v>53883.659999999916</v>
      </c>
      <c r="N299" s="41">
        <f t="shared" si="43"/>
        <v>6.7063940837889996E-2</v>
      </c>
      <c r="O299" s="27"/>
    </row>
    <row r="300" spans="1:15" s="27" customFormat="1" x14ac:dyDescent="0.2">
      <c r="A300" s="54" t="s">
        <v>272</v>
      </c>
      <c r="B300" s="12">
        <f>VLOOKUP(A300,'Ascores 2024 definitief'!$A$2:$D$346,2,FALSE)</f>
        <v>2217.3000000000002</v>
      </c>
      <c r="C300" s="12">
        <f t="shared" si="37"/>
        <v>1108.6500000000001</v>
      </c>
      <c r="D300" s="12">
        <f>VLOOKUP(A300,'Ascores 2024 definitief'!$A$2:$D$346,4,FALSE)</f>
        <v>1908.63</v>
      </c>
      <c r="E300" s="12">
        <f t="shared" si="38"/>
        <v>954.31500000000005</v>
      </c>
      <c r="F300" s="13">
        <f t="shared" si="39"/>
        <v>1327208.5327500002</v>
      </c>
      <c r="G300" s="13">
        <f t="shared" si="36"/>
        <v>0</v>
      </c>
      <c r="H300" s="13">
        <f t="shared" si="40"/>
        <v>1327208.53</v>
      </c>
      <c r="I300" s="28">
        <f>VLOOKUP(A300,'[1]Tabel goab.eu'!$A$5:$B$346,2,FALSE)</f>
        <v>1308785.3400000001</v>
      </c>
      <c r="J300" s="16">
        <f t="shared" si="44"/>
        <v>18423.189999999944</v>
      </c>
      <c r="K300" s="19">
        <f t="shared" si="41"/>
        <v>1.4076555900297556E-2</v>
      </c>
      <c r="L300" s="1">
        <f>VLOOKUP(A300,'[1]Tabel goab.eu'!$A$5:$C$346,3,FALSE)</f>
        <v>1238200.97</v>
      </c>
      <c r="M300" s="14">
        <f t="shared" si="42"/>
        <v>89007.560000000056</v>
      </c>
      <c r="N300" s="41">
        <f t="shared" si="43"/>
        <v>6.7063734136790135E-2</v>
      </c>
      <c r="O300" s="1"/>
    </row>
    <row r="301" spans="1:15" x14ac:dyDescent="0.2">
      <c r="A301" s="54" t="s">
        <v>273</v>
      </c>
      <c r="B301" s="12">
        <f>VLOOKUP(A301,'Ascores 2024 definitief'!$A$2:$D$346,2,FALSE)</f>
        <v>22848.41</v>
      </c>
      <c r="C301" s="12">
        <f t="shared" si="37"/>
        <v>11424.205</v>
      </c>
      <c r="D301" s="12">
        <f>VLOOKUP(A301,'Ascores 2024 definitief'!$A$2:$D$346,4,FALSE)</f>
        <v>22588.21</v>
      </c>
      <c r="E301" s="12">
        <f t="shared" si="38"/>
        <v>11294.105</v>
      </c>
      <c r="F301" s="13">
        <f t="shared" si="39"/>
        <v>14615824.738499999</v>
      </c>
      <c r="G301" s="13">
        <f t="shared" si="36"/>
        <v>0</v>
      </c>
      <c r="H301" s="13">
        <f t="shared" si="40"/>
        <v>14615824.74</v>
      </c>
      <c r="I301" s="28">
        <f>VLOOKUP(A301,'[1]Tabel goab.eu'!$A$5:$B$346,2,FALSE)</f>
        <v>13874509.560000001</v>
      </c>
      <c r="J301" s="16">
        <f t="shared" si="44"/>
        <v>741315.1799999997</v>
      </c>
      <c r="K301" s="19">
        <f t="shared" si="41"/>
        <v>5.3430009673077025E-2</v>
      </c>
      <c r="L301" s="1">
        <f>VLOOKUP(A301,'[1]Tabel goab.eu'!$A$5:$C$346,3,FALSE)</f>
        <v>13636484.85</v>
      </c>
      <c r="M301" s="14">
        <f t="shared" si="42"/>
        <v>979339.8900000006</v>
      </c>
      <c r="N301" s="41">
        <f t="shared" si="43"/>
        <v>6.7005448369928972E-2</v>
      </c>
    </row>
    <row r="302" spans="1:15" x14ac:dyDescent="0.2">
      <c r="A302" s="54" t="s">
        <v>274</v>
      </c>
      <c r="B302" s="12">
        <f>VLOOKUP(A302,'Ascores 2024 definitief'!$A$2:$D$346,2,FALSE)</f>
        <v>872.3</v>
      </c>
      <c r="C302" s="12">
        <f t="shared" si="37"/>
        <v>436.15</v>
      </c>
      <c r="D302" s="12">
        <f>VLOOKUP(A302,'Ascores 2024 definitief'!$A$2:$D$346,4,FALSE)</f>
        <v>1066.43</v>
      </c>
      <c r="E302" s="12">
        <f t="shared" si="38"/>
        <v>533.21500000000003</v>
      </c>
      <c r="F302" s="13">
        <f t="shared" si="39"/>
        <v>623640.97275000007</v>
      </c>
      <c r="G302" s="13">
        <f t="shared" si="36"/>
        <v>0</v>
      </c>
      <c r="H302" s="13">
        <f t="shared" si="40"/>
        <v>623640.97</v>
      </c>
      <c r="I302" s="28">
        <f>VLOOKUP(A302,'[1]Tabel goab.eu'!$A$5:$B$346,2,FALSE)</f>
        <v>394113.93</v>
      </c>
      <c r="J302" s="16">
        <f t="shared" si="44"/>
        <v>229527.03999999998</v>
      </c>
      <c r="K302" s="19">
        <f t="shared" si="41"/>
        <v>0.58238753448780656</v>
      </c>
      <c r="L302" s="1">
        <f>VLOOKUP(A302,'[1]Tabel goab.eu'!$A$5:$C$346,3,FALSE)</f>
        <v>581824.18999999994</v>
      </c>
      <c r="M302" s="14">
        <f t="shared" si="42"/>
        <v>41816.780000000028</v>
      </c>
      <c r="N302" s="41">
        <f t="shared" si="43"/>
        <v>6.7052650501778333E-2</v>
      </c>
    </row>
    <row r="303" spans="1:15" x14ac:dyDescent="0.2">
      <c r="A303" s="54" t="s">
        <v>275</v>
      </c>
      <c r="B303" s="12">
        <f>VLOOKUP(A303,'Ascores 2024 definitief'!$A$2:$D$346,2,FALSE)</f>
        <v>385.36</v>
      </c>
      <c r="C303" s="12">
        <f t="shared" si="37"/>
        <v>192.68</v>
      </c>
      <c r="D303" s="12">
        <f>VLOOKUP(A303,'Ascores 2024 definitief'!$A$2:$D$346,4,FALSE)</f>
        <v>319.06</v>
      </c>
      <c r="E303" s="12">
        <f t="shared" si="38"/>
        <v>159.53</v>
      </c>
      <c r="F303" s="13">
        <f t="shared" si="39"/>
        <v>226594.30350000004</v>
      </c>
      <c r="G303" s="13">
        <f t="shared" si="36"/>
        <v>0</v>
      </c>
      <c r="H303" s="13">
        <f t="shared" si="40"/>
        <v>226594.3</v>
      </c>
      <c r="I303" s="28">
        <f>VLOOKUP(A303,'[1]Tabel goab.eu'!$A$5:$B$346,2,FALSE)</f>
        <v>246698.84</v>
      </c>
      <c r="J303" s="16">
        <f t="shared" si="44"/>
        <v>-20104.540000000008</v>
      </c>
      <c r="K303" s="19">
        <f t="shared" si="41"/>
        <v>-8.1494262397018194E-2</v>
      </c>
      <c r="L303" s="1">
        <f>VLOOKUP(A303,'[1]Tabel goab.eu'!$A$5:$C$346,3,FALSE)</f>
        <v>211398.92</v>
      </c>
      <c r="M303" s="14">
        <f t="shared" si="42"/>
        <v>15195.379999999976</v>
      </c>
      <c r="N303" s="41">
        <f t="shared" si="43"/>
        <v>6.7059851020082925E-2</v>
      </c>
    </row>
    <row r="304" spans="1:15" x14ac:dyDescent="0.2">
      <c r="A304" s="54" t="s">
        <v>276</v>
      </c>
      <c r="B304" s="12">
        <f>VLOOKUP(A304,'Ascores 2024 definitief'!$A$2:$D$346,2,FALSE)</f>
        <v>451.75</v>
      </c>
      <c r="C304" s="12">
        <f t="shared" si="37"/>
        <v>225.875</v>
      </c>
      <c r="D304" s="12">
        <f>VLOOKUP(A304,'Ascores 2024 definitief'!$A$2:$D$346,4,FALSE)</f>
        <v>453.52</v>
      </c>
      <c r="E304" s="12">
        <f t="shared" si="38"/>
        <v>226.76</v>
      </c>
      <c r="F304" s="13">
        <f t="shared" si="39"/>
        <v>291202.72725</v>
      </c>
      <c r="G304" s="13">
        <f t="shared" si="36"/>
        <v>0</v>
      </c>
      <c r="H304" s="13">
        <f t="shared" si="40"/>
        <v>291202.73</v>
      </c>
      <c r="I304" s="28">
        <f>VLOOKUP(A304,'[1]Tabel goab.eu'!$A$5:$B$346,2,FALSE)</f>
        <v>280339.18</v>
      </c>
      <c r="J304" s="16">
        <f t="shared" si="44"/>
        <v>10863.549999999988</v>
      </c>
      <c r="K304" s="19">
        <f t="shared" si="41"/>
        <v>3.8751451010165576E-2</v>
      </c>
      <c r="L304" s="1">
        <f>VLOOKUP(A304,'[1]Tabel goab.eu'!$A$5:$C$346,3,FALSE)</f>
        <v>271676</v>
      </c>
      <c r="M304" s="14">
        <f t="shared" si="42"/>
        <v>19526.729999999981</v>
      </c>
      <c r="N304" s="41">
        <f t="shared" si="43"/>
        <v>6.7055449651862747E-2</v>
      </c>
    </row>
    <row r="305" spans="1:14" x14ac:dyDescent="0.2">
      <c r="A305" s="54" t="s">
        <v>277</v>
      </c>
      <c r="B305" s="12">
        <f>VLOOKUP(A305,'Ascores 2024 definitief'!$A$2:$D$346,2,FALSE)</f>
        <v>688.06</v>
      </c>
      <c r="C305" s="12">
        <f t="shared" si="37"/>
        <v>344.03</v>
      </c>
      <c r="D305" s="12">
        <f>VLOOKUP(A305,'Ascores 2024 definitief'!$A$2:$D$346,4,FALSE)</f>
        <v>594.89</v>
      </c>
      <c r="E305" s="12">
        <f t="shared" si="38"/>
        <v>297.44499999999999</v>
      </c>
      <c r="F305" s="13">
        <f t="shared" si="39"/>
        <v>412692.94124999997</v>
      </c>
      <c r="G305" s="13">
        <f t="shared" si="36"/>
        <v>0</v>
      </c>
      <c r="H305" s="13">
        <f t="shared" si="40"/>
        <v>412692.94</v>
      </c>
      <c r="I305" s="28">
        <f>VLOOKUP(A305,'[1]Tabel goab.eu'!$A$5:$B$346,2,FALSE)</f>
        <v>429794.16</v>
      </c>
      <c r="J305" s="16">
        <f t="shared" si="44"/>
        <v>-17101.219999999972</v>
      </c>
      <c r="K305" s="19">
        <f t="shared" si="41"/>
        <v>-3.9789326127651369E-2</v>
      </c>
      <c r="L305" s="1">
        <f>VLOOKUP(A305,'[1]Tabel goab.eu'!$A$5:$C$346,3,FALSE)</f>
        <v>385021.89</v>
      </c>
      <c r="M305" s="14">
        <f t="shared" si="42"/>
        <v>27671.049999999988</v>
      </c>
      <c r="N305" s="41">
        <f t="shared" si="43"/>
        <v>6.7049971826510985E-2</v>
      </c>
    </row>
    <row r="306" spans="1:14" x14ac:dyDescent="0.2">
      <c r="A306" s="54" t="s">
        <v>278</v>
      </c>
      <c r="B306" s="12">
        <f>VLOOKUP(A306,'Ascores 2024 definitief'!$A$2:$D$346,2,FALSE)</f>
        <v>1798.33</v>
      </c>
      <c r="C306" s="12">
        <f t="shared" si="37"/>
        <v>899.16499999999996</v>
      </c>
      <c r="D306" s="12">
        <f>VLOOKUP(A306,'Ascores 2024 definitief'!$A$2:$D$346,4,FALSE)</f>
        <v>1862.81</v>
      </c>
      <c r="E306" s="12">
        <f t="shared" si="38"/>
        <v>931.40499999999997</v>
      </c>
      <c r="F306" s="13">
        <f t="shared" si="39"/>
        <v>1177697.2095000001</v>
      </c>
      <c r="G306" s="13">
        <f t="shared" si="36"/>
        <v>0</v>
      </c>
      <c r="H306" s="13">
        <f t="shared" si="40"/>
        <v>1177697.21</v>
      </c>
      <c r="I306" s="28">
        <f>VLOOKUP(A306,'[1]Tabel goab.eu'!$A$5:$B$346,2,FALSE)</f>
        <v>1136667.8600000001</v>
      </c>
      <c r="J306" s="16">
        <f t="shared" si="44"/>
        <v>41029.34999999986</v>
      </c>
      <c r="K306" s="19">
        <f t="shared" si="41"/>
        <v>3.609616445036095E-2</v>
      </c>
      <c r="L306" s="1">
        <f>VLOOKUP(A306,'[1]Tabel goab.eu'!$A$5:$C$346,3,FALSE)</f>
        <v>1098713.82</v>
      </c>
      <c r="M306" s="14">
        <f t="shared" si="42"/>
        <v>78983.389999999898</v>
      </c>
      <c r="N306" s="41">
        <f t="shared" si="43"/>
        <v>6.7065956622245793E-2</v>
      </c>
    </row>
    <row r="307" spans="1:14" x14ac:dyDescent="0.2">
      <c r="A307" s="54" t="s">
        <v>279</v>
      </c>
      <c r="B307" s="12">
        <f>VLOOKUP(A307,'Ascores 2024 definitief'!$A$2:$D$346,2,FALSE)</f>
        <v>3248.51</v>
      </c>
      <c r="C307" s="12">
        <f t="shared" si="37"/>
        <v>1624.2550000000001</v>
      </c>
      <c r="D307" s="12">
        <f>VLOOKUP(A307,'Ascores 2024 definitief'!$A$2:$D$346,4,FALSE)</f>
        <v>3273.88</v>
      </c>
      <c r="E307" s="12">
        <f t="shared" si="38"/>
        <v>1636.94</v>
      </c>
      <c r="F307" s="13">
        <f t="shared" si="39"/>
        <v>2098089.8032500003</v>
      </c>
      <c r="G307" s="13">
        <f t="shared" si="36"/>
        <v>0</v>
      </c>
      <c r="H307" s="13">
        <f t="shared" si="40"/>
        <v>2098089.7999999998</v>
      </c>
      <c r="I307" s="28">
        <f>VLOOKUP(A307,'[1]Tabel goab.eu'!$A$5:$B$346,2,FALSE)</f>
        <v>1924335.04</v>
      </c>
      <c r="J307" s="16">
        <f t="shared" si="44"/>
        <v>173754.75999999978</v>
      </c>
      <c r="K307" s="19">
        <f t="shared" si="41"/>
        <v>9.0293403377407586E-2</v>
      </c>
      <c r="L307" s="1">
        <f>VLOOKUP(A307,'[1]Tabel goab.eu'!$A$5:$C$346,3,FALSE)</f>
        <v>1958681.05</v>
      </c>
      <c r="M307" s="14">
        <f t="shared" si="42"/>
        <v>139408.74999999977</v>
      </c>
      <c r="N307" s="41">
        <f t="shared" si="43"/>
        <v>6.6445559193891404E-2</v>
      </c>
    </row>
    <row r="308" spans="1:14" x14ac:dyDescent="0.2">
      <c r="A308" s="54" t="s">
        <v>280</v>
      </c>
      <c r="B308" s="12">
        <f>VLOOKUP(A308,'Ascores 2024 definitief'!$A$2:$D$346,2,FALSE)</f>
        <v>182.71</v>
      </c>
      <c r="C308" s="12">
        <f t="shared" si="37"/>
        <v>91.355000000000004</v>
      </c>
      <c r="D308" s="12">
        <f>VLOOKUP(A308,'Ascores 2024 definitief'!$A$2:$D$346,4,FALSE)</f>
        <v>280.24</v>
      </c>
      <c r="E308" s="12">
        <f t="shared" si="38"/>
        <v>140.12</v>
      </c>
      <c r="F308" s="13">
        <f t="shared" si="39"/>
        <v>148919.44125000003</v>
      </c>
      <c r="G308" s="13">
        <f t="shared" si="36"/>
        <v>0</v>
      </c>
      <c r="H308" s="13">
        <f t="shared" si="40"/>
        <v>148919.44</v>
      </c>
      <c r="I308" s="28">
        <f>VLOOKUP(A308,'[1]Tabel goab.eu'!$A$5:$B$346,2,FALSE)</f>
        <v>93632.29</v>
      </c>
      <c r="J308" s="16">
        <f t="shared" si="44"/>
        <v>55287.150000000009</v>
      </c>
      <c r="K308" s="19">
        <f t="shared" si="41"/>
        <v>0.59047097961611339</v>
      </c>
      <c r="L308" s="1">
        <f>VLOOKUP(A308,'[1]Tabel goab.eu'!$A$5:$C$346,3,FALSE)</f>
        <v>138937.98000000001</v>
      </c>
      <c r="M308" s="14">
        <f t="shared" si="42"/>
        <v>9981.4599999999919</v>
      </c>
      <c r="N308" s="41">
        <f t="shared" si="43"/>
        <v>6.7025903401194575E-2</v>
      </c>
    </row>
    <row r="309" spans="1:14" x14ac:dyDescent="0.2">
      <c r="A309" s="54" t="s">
        <v>281</v>
      </c>
      <c r="B309" s="12">
        <f>VLOOKUP(A309,'Ascores 2024 definitief'!$A$2:$D$346,2,FALSE)</f>
        <v>606.23</v>
      </c>
      <c r="C309" s="12">
        <f t="shared" si="37"/>
        <v>303.11500000000001</v>
      </c>
      <c r="D309" s="12">
        <f>VLOOKUP(A309,'Ascores 2024 definitief'!$A$2:$D$346,4,FALSE)</f>
        <v>801.06</v>
      </c>
      <c r="E309" s="12">
        <f t="shared" si="38"/>
        <v>400.53</v>
      </c>
      <c r="F309" s="13">
        <f t="shared" si="39"/>
        <v>452690.01075000002</v>
      </c>
      <c r="G309" s="13">
        <f t="shared" si="36"/>
        <v>0</v>
      </c>
      <c r="H309" s="13">
        <f t="shared" si="40"/>
        <v>452690.01</v>
      </c>
      <c r="I309" s="28">
        <f>VLOOKUP(A309,'[1]Tabel goab.eu'!$A$5:$B$346,2,FALSE)</f>
        <v>371648.26</v>
      </c>
      <c r="J309" s="16">
        <f t="shared" si="44"/>
        <v>81041.75</v>
      </c>
      <c r="K309" s="19">
        <f t="shared" si="41"/>
        <v>0.21806035093504811</v>
      </c>
      <c r="L309" s="1">
        <f>VLOOKUP(A309,'[1]Tabel goab.eu'!$A$5:$C$346,3,FALSE)</f>
        <v>422341.7</v>
      </c>
      <c r="M309" s="14">
        <f t="shared" si="42"/>
        <v>30348.309999999998</v>
      </c>
      <c r="N309" s="41">
        <f t="shared" si="43"/>
        <v>6.7039937550201295E-2</v>
      </c>
    </row>
    <row r="310" spans="1:14" x14ac:dyDescent="0.2">
      <c r="A310" s="54" t="s">
        <v>282</v>
      </c>
      <c r="B310" s="12">
        <f>VLOOKUP(A310,'Ascores 2024 definitief'!$A$2:$D$346,2,FALSE)</f>
        <v>3936.15</v>
      </c>
      <c r="C310" s="12">
        <f t="shared" si="37"/>
        <v>1968.075</v>
      </c>
      <c r="D310" s="12">
        <f>VLOOKUP(A310,'Ascores 2024 definitief'!$A$2:$D$346,4,FALSE)</f>
        <v>3875.44</v>
      </c>
      <c r="E310" s="12">
        <f t="shared" si="38"/>
        <v>1937.72</v>
      </c>
      <c r="F310" s="13">
        <f t="shared" si="39"/>
        <v>2512793.21325</v>
      </c>
      <c r="G310" s="13">
        <f t="shared" si="36"/>
        <v>0</v>
      </c>
      <c r="H310" s="13">
        <f t="shared" si="40"/>
        <v>2512793.21</v>
      </c>
      <c r="I310" s="28">
        <f>VLOOKUP(A310,'[1]Tabel goab.eu'!$A$5:$B$346,2,FALSE)</f>
        <v>2260893.56</v>
      </c>
      <c r="J310" s="16">
        <f t="shared" si="44"/>
        <v>251899.64999999991</v>
      </c>
      <c r="K310" s="19">
        <f t="shared" si="41"/>
        <v>0.11141597041835083</v>
      </c>
      <c r="L310" s="1">
        <f>VLOOKUP(A310,'[1]Tabel goab.eu'!$A$5:$C$346,3,FALSE)</f>
        <v>2344267.12</v>
      </c>
      <c r="M310" s="14">
        <f t="shared" si="42"/>
        <v>168526.08999999985</v>
      </c>
      <c r="N310" s="41">
        <f t="shared" si="43"/>
        <v>6.7067233916952462E-2</v>
      </c>
    </row>
    <row r="311" spans="1:14" x14ac:dyDescent="0.2">
      <c r="A311" s="54" t="s">
        <v>283</v>
      </c>
      <c r="B311" s="12">
        <f>VLOOKUP(A311,'Ascores 2024 definitief'!$A$2:$D$346,2,FALSE)</f>
        <v>7947.34</v>
      </c>
      <c r="C311" s="12">
        <f t="shared" si="37"/>
        <v>3973.67</v>
      </c>
      <c r="D311" s="12">
        <f>VLOOKUP(A311,'Ascores 2024 definitief'!$A$2:$D$346,4,FALSE)</f>
        <v>7589.33</v>
      </c>
      <c r="E311" s="12">
        <f t="shared" si="38"/>
        <v>3794.665</v>
      </c>
      <c r="F311" s="13">
        <f t="shared" si="39"/>
        <v>4997758.3222500002</v>
      </c>
      <c r="G311" s="13">
        <f t="shared" si="36"/>
        <v>0</v>
      </c>
      <c r="H311" s="13">
        <f t="shared" si="40"/>
        <v>4997758.32</v>
      </c>
      <c r="I311" s="28">
        <f>VLOOKUP(A311,'[1]Tabel goab.eu'!$A$5:$B$346,2,FALSE)</f>
        <v>4793253.96</v>
      </c>
      <c r="J311" s="16">
        <f t="shared" si="44"/>
        <v>204504.36000000034</v>
      </c>
      <c r="K311" s="19">
        <f t="shared" si="41"/>
        <v>4.2665037510343042E-2</v>
      </c>
      <c r="L311" s="1">
        <f>VLOOKUP(A311,'[1]Tabel goab.eu'!$A$5:$C$346,3,FALSE)</f>
        <v>4662564.01</v>
      </c>
      <c r="M311" s="14">
        <f t="shared" si="42"/>
        <v>335194.31000000052</v>
      </c>
      <c r="N311" s="41">
        <f t="shared" si="43"/>
        <v>6.706893141643562E-2</v>
      </c>
    </row>
    <row r="312" spans="1:14" x14ac:dyDescent="0.2">
      <c r="A312" s="54" t="s">
        <v>284</v>
      </c>
      <c r="B312" s="12">
        <f>VLOOKUP(A312,'Ascores 2024 definitief'!$A$2:$D$346,2,FALSE)</f>
        <v>1770.64</v>
      </c>
      <c r="C312" s="12">
        <f t="shared" si="37"/>
        <v>885.32</v>
      </c>
      <c r="D312" s="12">
        <f>VLOOKUP(A312,'Ascores 2024 definitief'!$A$2:$D$346,4,FALSE)</f>
        <v>1586.02</v>
      </c>
      <c r="E312" s="12">
        <f t="shared" si="38"/>
        <v>793.01</v>
      </c>
      <c r="F312" s="13">
        <f t="shared" si="39"/>
        <v>1079753.6055000001</v>
      </c>
      <c r="G312" s="13">
        <f t="shared" si="36"/>
        <v>0</v>
      </c>
      <c r="H312" s="13">
        <f t="shared" si="40"/>
        <v>1079753.6100000001</v>
      </c>
      <c r="I312" s="28">
        <f>VLOOKUP(A312,'[1]Tabel goab.eu'!$A$5:$B$346,2,FALSE)</f>
        <v>1148227.25</v>
      </c>
      <c r="J312" s="16">
        <f t="shared" si="44"/>
        <v>-68473.639999999898</v>
      </c>
      <c r="K312" s="19">
        <f t="shared" si="41"/>
        <v>-5.9634223103483999E-2</v>
      </c>
      <c r="L312" s="1">
        <f>VLOOKUP(A312,'[1]Tabel goab.eu'!$A$5:$C$346,3,FALSE)</f>
        <v>1007424.92</v>
      </c>
      <c r="M312" s="14">
        <f t="shared" si="42"/>
        <v>72328.690000000061</v>
      </c>
      <c r="N312" s="41">
        <f t="shared" si="43"/>
        <v>6.6986291437358611E-2</v>
      </c>
    </row>
    <row r="313" spans="1:14" x14ac:dyDescent="0.2">
      <c r="A313" s="54" t="s">
        <v>285</v>
      </c>
      <c r="B313" s="12">
        <f>VLOOKUP(A313,'Ascores 2024 definitief'!$A$2:$D$346,2,FALSE)</f>
        <v>3333.73</v>
      </c>
      <c r="C313" s="12">
        <f t="shared" si="37"/>
        <v>1666.865</v>
      </c>
      <c r="D313" s="12">
        <f>VLOOKUP(A313,'Ascores 2024 definitief'!$A$2:$D$346,4,FALSE)</f>
        <v>3377.78</v>
      </c>
      <c r="E313" s="12">
        <f t="shared" si="38"/>
        <v>1688.89</v>
      </c>
      <c r="F313" s="13">
        <f t="shared" si="39"/>
        <v>2158924.9792500003</v>
      </c>
      <c r="G313" s="13">
        <f t="shared" si="36"/>
        <v>0</v>
      </c>
      <c r="H313" s="13">
        <f t="shared" si="40"/>
        <v>2158924.98</v>
      </c>
      <c r="I313" s="28">
        <f>VLOOKUP(A313,'[1]Tabel goab.eu'!$A$5:$B$346,2,FALSE)</f>
        <v>1902406.19</v>
      </c>
      <c r="J313" s="16">
        <f t="shared" si="44"/>
        <v>256518.79000000004</v>
      </c>
      <c r="K313" s="19">
        <f t="shared" si="41"/>
        <v>0.13483912707411871</v>
      </c>
      <c r="L313" s="1">
        <f>VLOOKUP(A313,'[1]Tabel goab.eu'!$A$5:$C$346,3,FALSE)</f>
        <v>2014141.61</v>
      </c>
      <c r="M313" s="14">
        <f t="shared" si="42"/>
        <v>144783.36999999988</v>
      </c>
      <c r="N313" s="41">
        <f t="shared" si="43"/>
        <v>6.7062714703500198E-2</v>
      </c>
    </row>
    <row r="314" spans="1:14" x14ac:dyDescent="0.2">
      <c r="A314" s="54" t="s">
        <v>286</v>
      </c>
      <c r="B314" s="12">
        <f>VLOOKUP(A314,'Ascores 2024 definitief'!$A$2:$D$346,2,FALSE)</f>
        <v>9123.25</v>
      </c>
      <c r="C314" s="12">
        <f t="shared" si="37"/>
        <v>4561.625</v>
      </c>
      <c r="D314" s="12">
        <f>VLOOKUP(A314,'Ascores 2024 definitief'!$A$2:$D$346,4,FALSE)</f>
        <v>9097</v>
      </c>
      <c r="E314" s="12">
        <f t="shared" si="38"/>
        <v>4548.5</v>
      </c>
      <c r="F314" s="13">
        <f t="shared" si="39"/>
        <v>5860998.9187500002</v>
      </c>
      <c r="G314" s="13">
        <f t="shared" si="36"/>
        <v>0</v>
      </c>
      <c r="H314" s="13">
        <f t="shared" si="40"/>
        <v>5860998.9199999999</v>
      </c>
      <c r="I314" s="28">
        <f>VLOOKUP(A314,'[1]Tabel goab.eu'!$A$5:$B$346,2,FALSE)</f>
        <v>5510115.3700000001</v>
      </c>
      <c r="J314" s="16">
        <f t="shared" si="44"/>
        <v>350883.54999999981</v>
      </c>
      <c r="K314" s="19">
        <f t="shared" si="41"/>
        <v>6.3679891697077079E-2</v>
      </c>
      <c r="L314" s="1">
        <f>VLOOKUP(A314,'[1]Tabel goab.eu'!$A$5:$C$346,3,FALSE)</f>
        <v>5467898.9500000002</v>
      </c>
      <c r="M314" s="14">
        <f t="shared" si="42"/>
        <v>393099.96999999974</v>
      </c>
      <c r="N314" s="41">
        <f t="shared" si="43"/>
        <v>6.7070473031242209E-2</v>
      </c>
    </row>
    <row r="315" spans="1:14" x14ac:dyDescent="0.2">
      <c r="A315" s="54" t="s">
        <v>287</v>
      </c>
      <c r="B315" s="12">
        <f>VLOOKUP(A315,'Ascores 2024 definitief'!$A$2:$D$346,2,FALSE)</f>
        <v>19.079999999999998</v>
      </c>
      <c r="C315" s="12">
        <f t="shared" si="37"/>
        <v>9.5399999999999991</v>
      </c>
      <c r="D315" s="12">
        <f>VLOOKUP(A315,'Ascores 2024 definitief'!$A$2:$D$346,4,FALSE)</f>
        <v>3.45</v>
      </c>
      <c r="E315" s="12">
        <f t="shared" si="38"/>
        <v>1.7250000000000001</v>
      </c>
      <c r="F315" s="13">
        <f t="shared" si="39"/>
        <v>7247.3377499999997</v>
      </c>
      <c r="G315" s="13">
        <f t="shared" si="36"/>
        <v>56752.662250000001</v>
      </c>
      <c r="H315" s="13">
        <f t="shared" si="40"/>
        <v>64000</v>
      </c>
      <c r="I315" s="28">
        <f>VLOOKUP(A315,'[1]Tabel goab.eu'!$A$5:$B$346,2,FALSE)</f>
        <v>64000</v>
      </c>
      <c r="J315" s="16">
        <f t="shared" si="44"/>
        <v>0</v>
      </c>
      <c r="K315" s="19">
        <f t="shared" si="41"/>
        <v>0</v>
      </c>
      <c r="L315" s="1">
        <f>VLOOKUP(A315,'[1]Tabel goab.eu'!$A$5:$C$346,3,FALSE)</f>
        <v>64000</v>
      </c>
      <c r="M315" s="14">
        <f t="shared" si="42"/>
        <v>0</v>
      </c>
      <c r="N315" s="41">
        <f t="shared" si="43"/>
        <v>0</v>
      </c>
    </row>
    <row r="316" spans="1:14" x14ac:dyDescent="0.2">
      <c r="A316" s="54" t="s">
        <v>288</v>
      </c>
      <c r="B316" s="12">
        <f>VLOOKUP(A316,'Ascores 2024 definitief'!$A$2:$D$346,2,FALSE)</f>
        <v>2693.56</v>
      </c>
      <c r="C316" s="12">
        <f t="shared" si="37"/>
        <v>1346.78</v>
      </c>
      <c r="D316" s="12">
        <f>VLOOKUP(A316,'Ascores 2024 definitief'!$A$2:$D$346,4,FALSE)</f>
        <v>2590.7800000000002</v>
      </c>
      <c r="E316" s="12">
        <f t="shared" si="38"/>
        <v>1295.3900000000001</v>
      </c>
      <c r="F316" s="13">
        <f t="shared" si="39"/>
        <v>1699840.0695000002</v>
      </c>
      <c r="G316" s="13">
        <f t="shared" si="36"/>
        <v>0</v>
      </c>
      <c r="H316" s="13">
        <f t="shared" si="40"/>
        <v>1699840.07</v>
      </c>
      <c r="I316" s="28">
        <f>VLOOKUP(A316,'[1]Tabel goab.eu'!$A$5:$B$346,2,FALSE)</f>
        <v>1590013.25</v>
      </c>
      <c r="J316" s="16">
        <f t="shared" si="44"/>
        <v>109826.82000000007</v>
      </c>
      <c r="K316" s="19">
        <f t="shared" si="41"/>
        <v>6.9072896090645833E-2</v>
      </c>
      <c r="L316" s="1">
        <f>VLOOKUP(A316,'[1]Tabel goab.eu'!$A$5:$C$346,3,FALSE)</f>
        <v>1585837.02</v>
      </c>
      <c r="M316" s="14">
        <f t="shared" si="42"/>
        <v>114003.05000000005</v>
      </c>
      <c r="N316" s="41">
        <f t="shared" si="43"/>
        <v>6.7066927066850496E-2</v>
      </c>
    </row>
    <row r="317" spans="1:14" x14ac:dyDescent="0.2">
      <c r="A317" s="54" t="s">
        <v>289</v>
      </c>
      <c r="B317" s="12">
        <f>VLOOKUP(A317,'Ascores 2024 definitief'!$A$2:$D$346,2,FALSE)</f>
        <v>163.33000000000001</v>
      </c>
      <c r="C317" s="12">
        <f t="shared" si="37"/>
        <v>81.665000000000006</v>
      </c>
      <c r="D317" s="12">
        <f>VLOOKUP(A317,'Ascores 2024 definitief'!$A$2:$D$346,4,FALSE)</f>
        <v>143.37</v>
      </c>
      <c r="E317" s="12">
        <f t="shared" si="38"/>
        <v>71.685000000000002</v>
      </c>
      <c r="F317" s="13">
        <f t="shared" si="39"/>
        <v>98657.722500000018</v>
      </c>
      <c r="G317" s="13">
        <f t="shared" si="36"/>
        <v>0</v>
      </c>
      <c r="H317" s="13">
        <f t="shared" si="40"/>
        <v>98657.72</v>
      </c>
      <c r="I317" s="28">
        <f>VLOOKUP(A317,'[1]Tabel goab.eu'!$A$5:$B$346,2,FALSE)</f>
        <v>64838.18</v>
      </c>
      <c r="J317" s="16">
        <f t="shared" si="44"/>
        <v>33819.54</v>
      </c>
      <c r="K317" s="19">
        <f t="shared" si="41"/>
        <v>0.52159915654634359</v>
      </c>
      <c r="L317" s="1">
        <f>VLOOKUP(A317,'[1]Tabel goab.eu'!$A$5:$C$346,3,FALSE)</f>
        <v>92042.14</v>
      </c>
      <c r="M317" s="14">
        <f t="shared" si="42"/>
        <v>6615.5800000000017</v>
      </c>
      <c r="N317" s="41">
        <f t="shared" si="43"/>
        <v>6.7055877634309827E-2</v>
      </c>
    </row>
    <row r="318" spans="1:14" x14ac:dyDescent="0.2">
      <c r="A318" s="54" t="s">
        <v>373</v>
      </c>
      <c r="B318" s="12">
        <f>VLOOKUP(A318,'Ascores 2024 definitief'!$A$2:$D$346,2,FALSE)</f>
        <v>3508.68</v>
      </c>
      <c r="C318" s="12">
        <f t="shared" si="37"/>
        <v>1754.34</v>
      </c>
      <c r="D318" s="12">
        <f>VLOOKUP(A318,'Ascores 2024 definitief'!$A$2:$D$346,4,FALSE)</f>
        <v>3662.32</v>
      </c>
      <c r="E318" s="12">
        <f t="shared" si="38"/>
        <v>1831.16</v>
      </c>
      <c r="F318" s="13">
        <f t="shared" si="39"/>
        <v>2306731.4250000003</v>
      </c>
      <c r="G318" s="13">
        <f t="shared" si="36"/>
        <v>0</v>
      </c>
      <c r="H318" s="13">
        <f t="shared" si="40"/>
        <v>2306731.4300000002</v>
      </c>
      <c r="I318" s="28">
        <f>VLOOKUP(A318,'[1]Tabel goab.eu'!$A$5:$B$346,2,FALSE)</f>
        <v>2080374.94</v>
      </c>
      <c r="J318" s="16">
        <f t="shared" si="44"/>
        <v>226356.49000000022</v>
      </c>
      <c r="K318" s="19"/>
      <c r="L318" s="1">
        <f>VLOOKUP(A318,'[1]Tabel goab.eu'!$A$5:$C$346,3,FALSE)</f>
        <v>2153244.64</v>
      </c>
      <c r="M318" s="14">
        <f t="shared" si="42"/>
        <v>153486.79000000004</v>
      </c>
      <c r="N318" s="41">
        <f t="shared" si="43"/>
        <v>6.6538647717649571E-2</v>
      </c>
    </row>
    <row r="319" spans="1:14" x14ac:dyDescent="0.2">
      <c r="A319" s="54" t="s">
        <v>290</v>
      </c>
      <c r="B319" s="12">
        <f>VLOOKUP(A319,'Ascores 2024 definitief'!$A$2:$D$346,2,FALSE)</f>
        <v>478.5</v>
      </c>
      <c r="C319" s="12">
        <f t="shared" si="37"/>
        <v>239.25</v>
      </c>
      <c r="D319" s="12">
        <f>VLOOKUP(A319,'Ascores 2024 definitief'!$A$2:$D$346,4,FALSE)</f>
        <v>556.6</v>
      </c>
      <c r="E319" s="12">
        <f t="shared" si="38"/>
        <v>278.3</v>
      </c>
      <c r="F319" s="13">
        <f t="shared" si="39"/>
        <v>332965.79249999998</v>
      </c>
      <c r="G319" s="13">
        <f t="shared" si="36"/>
        <v>0</v>
      </c>
      <c r="H319" s="13">
        <f t="shared" si="40"/>
        <v>332965.78999999998</v>
      </c>
      <c r="I319" s="28">
        <f>VLOOKUP(A319,'[1]Tabel goab.eu'!$A$5:$B$346,2,FALSE)</f>
        <v>254724.21</v>
      </c>
      <c r="J319" s="16">
        <f t="shared" si="44"/>
        <v>78241.579999999987</v>
      </c>
      <c r="K319" s="19">
        <f t="shared" si="41"/>
        <v>0.30716193015182963</v>
      </c>
      <c r="L319" s="1">
        <f>VLOOKUP(A319,'[1]Tabel goab.eu'!$A$5:$C$346,3,FALSE)</f>
        <v>310640.34000000003</v>
      </c>
      <c r="M319" s="14">
        <f t="shared" si="42"/>
        <v>22325.449999999953</v>
      </c>
      <c r="N319" s="41">
        <f t="shared" si="43"/>
        <v>6.7050281652057869E-2</v>
      </c>
    </row>
    <row r="320" spans="1:14" x14ac:dyDescent="0.2">
      <c r="A320" s="54" t="s">
        <v>291</v>
      </c>
      <c r="B320" s="12">
        <f>VLOOKUP(A320,'Ascores 2024 definitief'!$A$2:$D$346,2,FALSE)</f>
        <v>130.82</v>
      </c>
      <c r="C320" s="12">
        <f t="shared" si="37"/>
        <v>65.41</v>
      </c>
      <c r="D320" s="12">
        <f>VLOOKUP(A320,'Ascores 2024 definitief'!$A$2:$D$346,4,FALSE)</f>
        <v>185.7</v>
      </c>
      <c r="E320" s="12">
        <f t="shared" si="38"/>
        <v>92.85</v>
      </c>
      <c r="F320" s="13">
        <f t="shared" si="39"/>
        <v>101816.571</v>
      </c>
      <c r="G320" s="13">
        <f t="shared" si="36"/>
        <v>0</v>
      </c>
      <c r="H320" s="13">
        <f t="shared" si="40"/>
        <v>101816.57</v>
      </c>
      <c r="I320" s="28">
        <f>VLOOKUP(A320,'[1]Tabel goab.eu'!$A$5:$B$346,2,FALSE)</f>
        <v>84437.86</v>
      </c>
      <c r="J320" s="16">
        <f t="shared" si="44"/>
        <v>17378.710000000006</v>
      </c>
      <c r="K320" s="19">
        <f t="shared" si="41"/>
        <v>0.20581656143346133</v>
      </c>
      <c r="L320" s="1">
        <f>VLOOKUP(A320,'[1]Tabel goab.eu'!$A$5:$C$346,3,FALSE)</f>
        <v>94995.07</v>
      </c>
      <c r="M320" s="14">
        <f t="shared" si="42"/>
        <v>6821.5</v>
      </c>
      <c r="N320" s="41">
        <f t="shared" si="43"/>
        <v>6.6997935601248393E-2</v>
      </c>
    </row>
    <row r="321" spans="1:15" x14ac:dyDescent="0.2">
      <c r="A321" s="54" t="s">
        <v>292</v>
      </c>
      <c r="B321" s="12">
        <f>VLOOKUP(A321,'Ascores 2024 definitief'!$A$2:$D$346,2,FALSE)</f>
        <v>91.01</v>
      </c>
      <c r="C321" s="12">
        <f t="shared" si="37"/>
        <v>45.505000000000003</v>
      </c>
      <c r="D321" s="12">
        <f>VLOOKUP(A321,'Ascores 2024 definitief'!$A$2:$D$346,4,FALSE)</f>
        <v>182.02</v>
      </c>
      <c r="E321" s="12">
        <f t="shared" si="38"/>
        <v>91.01</v>
      </c>
      <c r="F321" s="13">
        <f t="shared" si="39"/>
        <v>87826.925250000015</v>
      </c>
      <c r="G321" s="13">
        <f t="shared" si="36"/>
        <v>0</v>
      </c>
      <c r="H321" s="13">
        <f t="shared" si="40"/>
        <v>87826.93</v>
      </c>
      <c r="I321" s="28">
        <f>VLOOKUP(A321,'[1]Tabel goab.eu'!$A$5:$B$346,2,FALSE)</f>
        <v>64000</v>
      </c>
      <c r="J321" s="16">
        <f t="shared" si="44"/>
        <v>23826.929999999993</v>
      </c>
      <c r="K321" s="19">
        <f t="shared" si="41"/>
        <v>0.3722957812499999</v>
      </c>
      <c r="L321" s="1">
        <f>VLOOKUP(A321,'[1]Tabel goab.eu'!$A$5:$C$346,3,FALSE)</f>
        <v>81946.94</v>
      </c>
      <c r="M321" s="14">
        <f t="shared" si="42"/>
        <v>5879.9899999999907</v>
      </c>
      <c r="N321" s="41">
        <f t="shared" si="43"/>
        <v>6.6949738536915632E-2</v>
      </c>
    </row>
    <row r="322" spans="1:15" x14ac:dyDescent="0.2">
      <c r="A322" s="54" t="s">
        <v>293</v>
      </c>
      <c r="B322" s="12">
        <f>VLOOKUP(A322,'Ascores 2024 definitief'!$A$2:$D$346,2,FALSE)</f>
        <v>1973.15</v>
      </c>
      <c r="C322" s="12">
        <f t="shared" si="37"/>
        <v>986.57500000000005</v>
      </c>
      <c r="D322" s="12">
        <f>VLOOKUP(A322,'Ascores 2024 definitief'!$A$2:$D$346,4,FALSE)</f>
        <v>1909.07</v>
      </c>
      <c r="E322" s="12">
        <f t="shared" si="38"/>
        <v>954.53499999999997</v>
      </c>
      <c r="F322" s="13">
        <f t="shared" si="39"/>
        <v>1248813.1185000001</v>
      </c>
      <c r="G322" s="13">
        <f t="shared" si="36"/>
        <v>0</v>
      </c>
      <c r="H322" s="13">
        <f t="shared" si="40"/>
        <v>1248813.1200000001</v>
      </c>
      <c r="I322" s="28">
        <f>VLOOKUP(A322,'[1]Tabel goab.eu'!$A$5:$B$346,2,FALSE)</f>
        <v>1076792.22</v>
      </c>
      <c r="J322" s="16">
        <f t="shared" si="44"/>
        <v>172020.90000000014</v>
      </c>
      <c r="K322" s="19">
        <f t="shared" si="41"/>
        <v>0.15975310445686555</v>
      </c>
      <c r="L322" s="1">
        <f>VLOOKUP(A322,'[1]Tabel goab.eu'!$A$5:$C$346,3,FALSE)</f>
        <v>1165097.83</v>
      </c>
      <c r="M322" s="14">
        <f t="shared" si="42"/>
        <v>83715.290000000037</v>
      </c>
      <c r="N322" s="41">
        <f t="shared" si="43"/>
        <v>6.7035882838899094E-2</v>
      </c>
    </row>
    <row r="323" spans="1:15" x14ac:dyDescent="0.2">
      <c r="A323" s="54" t="s">
        <v>294</v>
      </c>
      <c r="B323" s="12">
        <f>VLOOKUP(A323,'Ascores 2024 definitief'!$A$2:$D$346,2,FALSE)</f>
        <v>0</v>
      </c>
      <c r="C323" s="12">
        <f t="shared" si="37"/>
        <v>0</v>
      </c>
      <c r="D323" s="12">
        <f>VLOOKUP(A323,'Ascores 2024 definitief'!$A$2:$D$346,4,FALSE)</f>
        <v>0</v>
      </c>
      <c r="E323" s="12">
        <f t="shared" si="38"/>
        <v>0</v>
      </c>
      <c r="F323" s="13">
        <f t="shared" si="39"/>
        <v>0</v>
      </c>
      <c r="G323" s="13">
        <f t="shared" si="36"/>
        <v>64000</v>
      </c>
      <c r="H323" s="13">
        <f t="shared" si="40"/>
        <v>64000</v>
      </c>
      <c r="I323" s="28">
        <f>VLOOKUP(A323,'[1]Tabel goab.eu'!$A$5:$B$346,2,FALSE)</f>
        <v>64000</v>
      </c>
      <c r="J323" s="16">
        <f t="shared" si="44"/>
        <v>0</v>
      </c>
      <c r="K323" s="19">
        <f t="shared" si="41"/>
        <v>0</v>
      </c>
      <c r="L323" s="1">
        <f>VLOOKUP(A323,'[1]Tabel goab.eu'!$A$5:$C$346,3,FALSE)</f>
        <v>64000</v>
      </c>
      <c r="M323" s="14">
        <f t="shared" si="42"/>
        <v>0</v>
      </c>
      <c r="N323" s="41">
        <f t="shared" si="43"/>
        <v>0</v>
      </c>
    </row>
    <row r="324" spans="1:15" x14ac:dyDescent="0.2">
      <c r="A324" s="54" t="s">
        <v>295</v>
      </c>
      <c r="B324" s="12">
        <f>VLOOKUP(A324,'Ascores 2024 definitief'!$A$2:$D$346,2,FALSE)</f>
        <v>2348.19</v>
      </c>
      <c r="C324" s="12">
        <f t="shared" si="37"/>
        <v>1174.095</v>
      </c>
      <c r="D324" s="12">
        <f>VLOOKUP(A324,'Ascores 2024 definitief'!$A$2:$D$346,4,FALSE)</f>
        <v>2429.64</v>
      </c>
      <c r="E324" s="12">
        <f t="shared" si="38"/>
        <v>1214.82</v>
      </c>
      <c r="F324" s="13">
        <f t="shared" si="39"/>
        <v>1536908.4652500001</v>
      </c>
      <c r="G324" s="13">
        <f t="shared" si="36"/>
        <v>0</v>
      </c>
      <c r="H324" s="13">
        <f t="shared" si="40"/>
        <v>1536908.47</v>
      </c>
      <c r="I324" s="28">
        <f>VLOOKUP(A324,'[1]Tabel goab.eu'!$A$5:$B$346,2,FALSE)</f>
        <v>1438724.15</v>
      </c>
      <c r="J324" s="16">
        <f t="shared" si="44"/>
        <v>98184.320000000065</v>
      </c>
      <c r="K324" s="19">
        <f t="shared" si="41"/>
        <v>6.8244020231397431E-2</v>
      </c>
      <c r="L324" s="1">
        <f>VLOOKUP(A324,'[1]Tabel goab.eu'!$A$5:$C$346,3,FALSE)</f>
        <v>1433835.9</v>
      </c>
      <c r="M324" s="14">
        <f t="shared" si="42"/>
        <v>103072.57000000007</v>
      </c>
      <c r="N324" s="41">
        <f t="shared" si="43"/>
        <v>6.7064872119547925E-2</v>
      </c>
    </row>
    <row r="325" spans="1:15" x14ac:dyDescent="0.2">
      <c r="A325" s="54" t="s">
        <v>296</v>
      </c>
      <c r="B325" s="12">
        <f>VLOOKUP(A325,'Ascores 2024 definitief'!$A$2:$D$346,2,FALSE)</f>
        <v>1135</v>
      </c>
      <c r="C325" s="12">
        <f t="shared" si="37"/>
        <v>567.5</v>
      </c>
      <c r="D325" s="12">
        <f>VLOOKUP(A325,'Ascores 2024 definitief'!$A$2:$D$346,4,FALSE)</f>
        <v>1437.39</v>
      </c>
      <c r="E325" s="12">
        <f t="shared" si="38"/>
        <v>718.69500000000005</v>
      </c>
      <c r="F325" s="13">
        <f t="shared" si="39"/>
        <v>827473.55325000011</v>
      </c>
      <c r="G325" s="13">
        <f t="shared" si="36"/>
        <v>0</v>
      </c>
      <c r="H325" s="13">
        <f t="shared" si="40"/>
        <v>827473.55</v>
      </c>
      <c r="I325" s="28">
        <f>VLOOKUP(A325,'[1]Tabel goab.eu'!$A$5:$B$346,2,FALSE)</f>
        <v>627783.1</v>
      </c>
      <c r="J325" s="16">
        <f t="shared" si="44"/>
        <v>199690.45000000007</v>
      </c>
      <c r="K325" s="19">
        <f t="shared" si="41"/>
        <v>0.31808828558780905</v>
      </c>
      <c r="L325" s="1">
        <f>VLOOKUP(A325,'[1]Tabel goab.eu'!$A$5:$C$346,3,FALSE)</f>
        <v>771985.38</v>
      </c>
      <c r="M325" s="14">
        <f t="shared" si="42"/>
        <v>55488.170000000042</v>
      </c>
      <c r="N325" s="41">
        <f t="shared" si="43"/>
        <v>6.705733373592429E-2</v>
      </c>
    </row>
    <row r="326" spans="1:15" x14ac:dyDescent="0.2">
      <c r="A326" s="54" t="s">
        <v>297</v>
      </c>
      <c r="B326" s="12">
        <f>VLOOKUP(A326,'Ascores 2024 definitief'!$A$2:$D$346,2,FALSE)</f>
        <v>1186.42</v>
      </c>
      <c r="C326" s="12">
        <f t="shared" si="37"/>
        <v>593.21</v>
      </c>
      <c r="D326" s="12">
        <f>VLOOKUP(A326,'Ascores 2024 definitief'!$A$2:$D$346,4,FALSE)</f>
        <v>1277.92</v>
      </c>
      <c r="E326" s="12">
        <f t="shared" si="38"/>
        <v>638.96</v>
      </c>
      <c r="F326" s="13">
        <f t="shared" si="39"/>
        <v>792716.5695000001</v>
      </c>
      <c r="G326" s="13">
        <f t="shared" si="36"/>
        <v>0</v>
      </c>
      <c r="H326" s="13">
        <f t="shared" si="40"/>
        <v>792716.57</v>
      </c>
      <c r="I326" s="28">
        <f>VLOOKUP(A326,'[1]Tabel goab.eu'!$A$5:$B$346,2,FALSE)</f>
        <v>845082.42</v>
      </c>
      <c r="J326" s="16">
        <f t="shared" si="44"/>
        <v>-52365.850000000093</v>
      </c>
      <c r="K326" s="19">
        <f t="shared" si="41"/>
        <v>-6.1965376110888794E-2</v>
      </c>
      <c r="L326" s="1">
        <f>VLOOKUP(A326,'[1]Tabel goab.eu'!$A$5:$C$346,3,FALSE)</f>
        <v>739557.12</v>
      </c>
      <c r="M326" s="14">
        <f t="shared" si="42"/>
        <v>53159.449999999953</v>
      </c>
      <c r="N326" s="41">
        <f t="shared" si="43"/>
        <v>6.7059844604989094E-2</v>
      </c>
    </row>
    <row r="327" spans="1:15" x14ac:dyDescent="0.2">
      <c r="A327" s="54" t="s">
        <v>298</v>
      </c>
      <c r="B327" s="12">
        <f>VLOOKUP(A327,'Ascores 2024 definitief'!$A$2:$D$346,2,FALSE)</f>
        <v>769.13</v>
      </c>
      <c r="C327" s="12">
        <f t="shared" si="37"/>
        <v>384.565</v>
      </c>
      <c r="D327" s="12">
        <f>VLOOKUP(A327,'Ascores 2024 definitief'!$A$2:$D$346,4,FALSE)</f>
        <v>688.21</v>
      </c>
      <c r="E327" s="12">
        <f t="shared" si="38"/>
        <v>344.10500000000002</v>
      </c>
      <c r="F327" s="13">
        <f t="shared" si="39"/>
        <v>468789.84450000006</v>
      </c>
      <c r="G327" s="13">
        <f t="shared" si="36"/>
        <v>0</v>
      </c>
      <c r="H327" s="13">
        <f t="shared" si="40"/>
        <v>468789.84</v>
      </c>
      <c r="I327" s="28">
        <f>VLOOKUP(A327,'[1]Tabel goab.eu'!$A$5:$B$346,2,FALSE)</f>
        <v>413785.18</v>
      </c>
      <c r="J327" s="16">
        <f t="shared" si="44"/>
        <v>55004.660000000033</v>
      </c>
      <c r="K327" s="19">
        <f t="shared" si="41"/>
        <v>0.13293047373035455</v>
      </c>
      <c r="L327" s="1">
        <f>VLOOKUP(A327,'[1]Tabel goab.eu'!$A$5:$C$346,3,FALSE)</f>
        <v>434507.55</v>
      </c>
      <c r="M327" s="14">
        <f t="shared" si="42"/>
        <v>34282.290000000037</v>
      </c>
      <c r="N327" s="41">
        <f t="shared" si="43"/>
        <v>7.3129336591424496E-2</v>
      </c>
      <c r="O327" s="27"/>
    </row>
    <row r="328" spans="1:15" s="27" customFormat="1" x14ac:dyDescent="0.2">
      <c r="A328" s="54" t="s">
        <v>299</v>
      </c>
      <c r="B328" s="12">
        <f>VLOOKUP(A328,'Ascores 2024 definitief'!$A$2:$D$346,2,FALSE)</f>
        <v>248.39</v>
      </c>
      <c r="C328" s="12">
        <f t="shared" si="37"/>
        <v>124.19499999999999</v>
      </c>
      <c r="D328" s="12">
        <f>VLOOKUP(A328,'Ascores 2024 definitief'!$A$2:$D$346,4,FALSE)</f>
        <v>181.86</v>
      </c>
      <c r="E328" s="12">
        <f t="shared" si="38"/>
        <v>90.93</v>
      </c>
      <c r="F328" s="13">
        <f t="shared" si="39"/>
        <v>138400.66875000001</v>
      </c>
      <c r="G328" s="13">
        <f t="shared" si="36"/>
        <v>0</v>
      </c>
      <c r="H328" s="13">
        <f t="shared" si="40"/>
        <v>138400.67000000001</v>
      </c>
      <c r="I328" s="28">
        <f>VLOOKUP(A328,'[1]Tabel goab.eu'!$A$5:$B$346,2,FALSE)</f>
        <v>106951.24</v>
      </c>
      <c r="J328" s="16">
        <f t="shared" si="44"/>
        <v>31449.430000000008</v>
      </c>
      <c r="K328" s="19">
        <f t="shared" si="41"/>
        <v>0.2940539071823759</v>
      </c>
      <c r="L328" s="1">
        <f>VLOOKUP(A328,'[1]Tabel goab.eu'!$A$5:$C$346,3,FALSE)</f>
        <v>129121.88</v>
      </c>
      <c r="M328" s="14">
        <f t="shared" si="42"/>
        <v>9278.7900000000081</v>
      </c>
      <c r="N328" s="41">
        <f t="shared" si="43"/>
        <v>6.704295578915917E-2</v>
      </c>
      <c r="O328" s="1"/>
    </row>
    <row r="329" spans="1:15" x14ac:dyDescent="0.2">
      <c r="A329" s="54" t="s">
        <v>300</v>
      </c>
      <c r="B329" s="12">
        <f>VLOOKUP(A329,'Ascores 2024 definitief'!$A$2:$D$346,2,FALSE)</f>
        <v>2332.5700000000002</v>
      </c>
      <c r="C329" s="12">
        <f t="shared" si="37"/>
        <v>1166.2850000000001</v>
      </c>
      <c r="D329" s="12">
        <f>VLOOKUP(A329,'Ascores 2024 definitief'!$A$2:$D$346,4,FALSE)</f>
        <v>2126.59</v>
      </c>
      <c r="E329" s="12">
        <f t="shared" si="38"/>
        <v>1063.2950000000001</v>
      </c>
      <c r="F329" s="13">
        <f t="shared" si="39"/>
        <v>1434400.2930000001</v>
      </c>
      <c r="G329" s="13">
        <f t="shared" si="36"/>
        <v>0</v>
      </c>
      <c r="H329" s="13">
        <f t="shared" si="40"/>
        <v>1434400.29</v>
      </c>
      <c r="I329" s="28">
        <f>VLOOKUP(A329,'[1]Tabel goab.eu'!$A$5:$B$346,2,FALSE)</f>
        <v>1338557.6399999999</v>
      </c>
      <c r="J329" s="16">
        <f t="shared" si="44"/>
        <v>95842.65000000014</v>
      </c>
      <c r="K329" s="19">
        <f t="shared" si="41"/>
        <v>7.1601436603058913E-2</v>
      </c>
      <c r="L329" s="1">
        <f>VLOOKUP(A329,'[1]Tabel goab.eu'!$A$5:$C$346,3,FALSE)</f>
        <v>1338201.6299999999</v>
      </c>
      <c r="M329" s="14">
        <f t="shared" si="42"/>
        <v>96198.660000000149</v>
      </c>
      <c r="N329" s="41">
        <f t="shared" si="43"/>
        <v>6.7065421466137698E-2</v>
      </c>
    </row>
    <row r="330" spans="1:15" x14ac:dyDescent="0.2">
      <c r="A330" s="54" t="s">
        <v>301</v>
      </c>
      <c r="B330" s="12">
        <f>VLOOKUP(A330,'Ascores 2024 definitief'!$A$2:$D$346,2,FALSE)</f>
        <v>1758.5</v>
      </c>
      <c r="C330" s="12">
        <f t="shared" si="37"/>
        <v>879.25</v>
      </c>
      <c r="D330" s="12">
        <f>VLOOKUP(A330,'Ascores 2024 definitief'!$A$2:$D$346,4,FALSE)</f>
        <v>1761.76</v>
      </c>
      <c r="E330" s="12">
        <f t="shared" si="38"/>
        <v>880.88</v>
      </c>
      <c r="F330" s="13">
        <f t="shared" si="39"/>
        <v>1132379.6355000001</v>
      </c>
      <c r="G330" s="13">
        <f t="shared" si="36"/>
        <v>0</v>
      </c>
      <c r="H330" s="13">
        <f t="shared" si="40"/>
        <v>1132379.6399999999</v>
      </c>
      <c r="I330" s="28">
        <f>VLOOKUP(A330,'[1]Tabel goab.eu'!$A$5:$B$346,2,FALSE)</f>
        <v>904877.54</v>
      </c>
      <c r="J330" s="16">
        <f t="shared" si="44"/>
        <v>227502.09999999986</v>
      </c>
      <c r="K330" s="19">
        <f t="shared" si="41"/>
        <v>0.25141755645741837</v>
      </c>
      <c r="L330" s="1">
        <f>VLOOKUP(A330,'[1]Tabel goab.eu'!$A$5:$C$346,3,FALSE)</f>
        <v>1056361.4099999999</v>
      </c>
      <c r="M330" s="14">
        <f t="shared" si="42"/>
        <v>76018.229999999981</v>
      </c>
      <c r="N330" s="41">
        <f t="shared" si="43"/>
        <v>6.7131399501319175E-2</v>
      </c>
    </row>
    <row r="331" spans="1:15" x14ac:dyDescent="0.2">
      <c r="A331" s="54" t="s">
        <v>302</v>
      </c>
      <c r="B331" s="12">
        <f>VLOOKUP(A331,'Ascores 2024 definitief'!$A$2:$D$346,2,FALSE)</f>
        <v>443.95</v>
      </c>
      <c r="C331" s="12">
        <f t="shared" si="37"/>
        <v>221.97499999999999</v>
      </c>
      <c r="D331" s="12">
        <f>VLOOKUP(A331,'Ascores 2024 definitief'!$A$2:$D$346,4,FALSE)</f>
        <v>374.94</v>
      </c>
      <c r="E331" s="12">
        <f t="shared" si="38"/>
        <v>187.47</v>
      </c>
      <c r="F331" s="13">
        <f t="shared" si="39"/>
        <v>263416.44075000001</v>
      </c>
      <c r="G331" s="13">
        <f t="shared" si="36"/>
        <v>0</v>
      </c>
      <c r="H331" s="13">
        <f t="shared" si="40"/>
        <v>263416.44</v>
      </c>
      <c r="I331" s="28">
        <f>VLOOKUP(A331,'[1]Tabel goab.eu'!$A$5:$B$346,2,FALSE)</f>
        <v>244894.55</v>
      </c>
      <c r="J331" s="16">
        <f t="shared" si="44"/>
        <v>18521.890000000014</v>
      </c>
      <c r="K331" s="19">
        <f t="shared" si="41"/>
        <v>7.5632103695243591E-2</v>
      </c>
      <c r="L331" s="1">
        <f>VLOOKUP(A331,'[1]Tabel goab.eu'!$A$5:$C$346,3,FALSE)</f>
        <v>245750.8</v>
      </c>
      <c r="M331" s="14">
        <f t="shared" si="42"/>
        <v>17665.640000000014</v>
      </c>
      <c r="N331" s="41">
        <f t="shared" si="43"/>
        <v>6.7063543945852483E-2</v>
      </c>
    </row>
    <row r="332" spans="1:15" x14ac:dyDescent="0.2">
      <c r="A332" s="54" t="s">
        <v>303</v>
      </c>
      <c r="B332" s="12">
        <f>VLOOKUP(A332,'Ascores 2024 definitief'!$A$2:$D$346,2,FALSE)</f>
        <v>835.42</v>
      </c>
      <c r="C332" s="12">
        <f t="shared" si="37"/>
        <v>417.71</v>
      </c>
      <c r="D332" s="12">
        <f>VLOOKUP(A332,'Ascores 2024 definitief'!$A$2:$D$346,4,FALSE)</f>
        <v>895.81</v>
      </c>
      <c r="E332" s="12">
        <f t="shared" si="38"/>
        <v>447.90499999999997</v>
      </c>
      <c r="F332" s="13">
        <f t="shared" si="39"/>
        <v>556893.41025000007</v>
      </c>
      <c r="G332" s="13">
        <f t="shared" si="36"/>
        <v>0</v>
      </c>
      <c r="H332" s="13">
        <f t="shared" si="40"/>
        <v>556893.41</v>
      </c>
      <c r="I332" s="28">
        <f>VLOOKUP(A332,'[1]Tabel goab.eu'!$A$5:$B$346,2,FALSE)</f>
        <v>467102.74</v>
      </c>
      <c r="J332" s="16">
        <f t="shared" si="44"/>
        <v>89790.670000000042</v>
      </c>
      <c r="K332" s="19">
        <f t="shared" si="41"/>
        <v>0.19222895160066936</v>
      </c>
      <c r="L332" s="1">
        <f>VLOOKUP(A332,'[1]Tabel goab.eu'!$A$5:$C$346,3,FALSE)</f>
        <v>519560.48</v>
      </c>
      <c r="M332" s="14">
        <f t="shared" si="42"/>
        <v>37332.930000000051</v>
      </c>
      <c r="N332" s="41">
        <f t="shared" si="43"/>
        <v>6.7037837635751607E-2</v>
      </c>
    </row>
    <row r="333" spans="1:15" x14ac:dyDescent="0.2">
      <c r="A333" s="54" t="s">
        <v>304</v>
      </c>
      <c r="B333" s="12">
        <f>VLOOKUP(A333,'Ascores 2024 definitief'!$A$2:$D$346,2,FALSE)</f>
        <v>123.07</v>
      </c>
      <c r="C333" s="12">
        <f t="shared" si="37"/>
        <v>61.534999999999997</v>
      </c>
      <c r="D333" s="12">
        <f>VLOOKUP(A333,'Ascores 2024 definitief'!$A$2:$D$346,4,FALSE)</f>
        <v>140.06</v>
      </c>
      <c r="E333" s="12">
        <f t="shared" si="38"/>
        <v>70.03</v>
      </c>
      <c r="F333" s="13">
        <f t="shared" si="39"/>
        <v>84642.342749999996</v>
      </c>
      <c r="G333" s="13">
        <f t="shared" si="36"/>
        <v>0</v>
      </c>
      <c r="H333" s="13">
        <f t="shared" si="40"/>
        <v>84642.34</v>
      </c>
      <c r="I333" s="28">
        <f>VLOOKUP(A333,'[1]Tabel goab.eu'!$A$5:$B$346,2,FALSE)</f>
        <v>64000</v>
      </c>
      <c r="J333" s="16">
        <f t="shared" si="44"/>
        <v>20642.339999999997</v>
      </c>
      <c r="K333" s="19">
        <f t="shared" si="41"/>
        <v>0.32253656249999996</v>
      </c>
      <c r="L333" s="1">
        <f>VLOOKUP(A333,'[1]Tabel goab.eu'!$A$5:$C$346,3,FALSE)</f>
        <v>78970</v>
      </c>
      <c r="M333" s="14">
        <f t="shared" si="42"/>
        <v>5672.3399999999965</v>
      </c>
      <c r="N333" s="41">
        <f t="shared" si="43"/>
        <v>6.7015396786052894E-2</v>
      </c>
    </row>
    <row r="334" spans="1:15" x14ac:dyDescent="0.2">
      <c r="A334" s="54" t="s">
        <v>305</v>
      </c>
      <c r="B334" s="12">
        <f>VLOOKUP(A334,'Ascores 2024 definitief'!$A$2:$D$346,2,FALSE)</f>
        <v>792.94</v>
      </c>
      <c r="C334" s="12">
        <f t="shared" si="37"/>
        <v>396.47</v>
      </c>
      <c r="D334" s="12">
        <f>VLOOKUP(A334,'Ascores 2024 definitief'!$A$2:$D$346,4,FALSE)</f>
        <v>896.59</v>
      </c>
      <c r="E334" s="12">
        <f t="shared" si="38"/>
        <v>448.29500000000002</v>
      </c>
      <c r="F334" s="13">
        <f t="shared" si="39"/>
        <v>543479.56275000004</v>
      </c>
      <c r="G334" s="13">
        <f t="shared" si="36"/>
        <v>0</v>
      </c>
      <c r="H334" s="13">
        <f t="shared" si="40"/>
        <v>543479.56000000006</v>
      </c>
      <c r="I334" s="28">
        <f>VLOOKUP(A334,'[1]Tabel goab.eu'!$A$5:$B$346,2,FALSE)</f>
        <v>457809.89</v>
      </c>
      <c r="J334" s="16">
        <f t="shared" si="44"/>
        <v>85669.670000000042</v>
      </c>
      <c r="K334" s="19">
        <f t="shared" si="41"/>
        <v>0.18712935624872595</v>
      </c>
      <c r="L334" s="1">
        <f>VLOOKUP(A334,'[1]Tabel goab.eu'!$A$5:$C$346,3,FALSE)</f>
        <v>507031.51</v>
      </c>
      <c r="M334" s="14">
        <f t="shared" si="42"/>
        <v>36448.050000000047</v>
      </c>
      <c r="N334" s="41">
        <f t="shared" si="43"/>
        <v>6.7064251689612844E-2</v>
      </c>
    </row>
    <row r="335" spans="1:15" x14ac:dyDescent="0.2">
      <c r="A335" s="54" t="s">
        <v>306</v>
      </c>
      <c r="B335" s="12">
        <f>VLOOKUP(A335,'Ascores 2024 definitief'!$A$2:$D$346,2,FALSE)</f>
        <v>1638.89</v>
      </c>
      <c r="C335" s="12">
        <f t="shared" si="37"/>
        <v>819.44500000000005</v>
      </c>
      <c r="D335" s="12">
        <f>VLOOKUP(A335,'Ascores 2024 definitief'!$A$2:$D$346,4,FALSE)</f>
        <v>1567.74</v>
      </c>
      <c r="E335" s="12">
        <f t="shared" si="38"/>
        <v>783.87</v>
      </c>
      <c r="F335" s="13">
        <f t="shared" si="39"/>
        <v>1031492.7052500001</v>
      </c>
      <c r="G335" s="13">
        <f t="shared" si="36"/>
        <v>0</v>
      </c>
      <c r="H335" s="13">
        <f t="shared" si="40"/>
        <v>1031492.71</v>
      </c>
      <c r="I335" s="28">
        <f>VLOOKUP(A335,'[1]Tabel goab.eu'!$A$5:$B$346,2,FALSE)</f>
        <v>1142310.3700000001</v>
      </c>
      <c r="J335" s="16">
        <f t="shared" si="44"/>
        <v>-110817.66000000015</v>
      </c>
      <c r="K335" s="19">
        <f t="shared" si="41"/>
        <v>-9.7011865523027804E-2</v>
      </c>
      <c r="L335" s="1">
        <f>VLOOKUP(A335,'[1]Tabel goab.eu'!$A$5:$C$346,3,FALSE)</f>
        <v>963731.08</v>
      </c>
      <c r="M335" s="14">
        <f t="shared" si="42"/>
        <v>67761.63</v>
      </c>
      <c r="N335" s="41">
        <f t="shared" si="43"/>
        <v>6.5692786137092535E-2</v>
      </c>
    </row>
    <row r="336" spans="1:15" x14ac:dyDescent="0.2">
      <c r="A336" s="54" t="s">
        <v>307</v>
      </c>
      <c r="B336" s="12">
        <f>VLOOKUP(A336,'Ascores 2024 definitief'!$A$2:$D$346,2,FALSE)</f>
        <v>3837.34</v>
      </c>
      <c r="C336" s="12">
        <f t="shared" si="37"/>
        <v>1918.67</v>
      </c>
      <c r="D336" s="12">
        <f>VLOOKUP(A336,'Ascores 2024 definitief'!$A$2:$D$346,4,FALSE)</f>
        <v>4071.07</v>
      </c>
      <c r="E336" s="12">
        <f t="shared" si="38"/>
        <v>2035.5350000000001</v>
      </c>
      <c r="F336" s="13">
        <f t="shared" si="39"/>
        <v>2543937.78675</v>
      </c>
      <c r="G336" s="13">
        <f t="shared" si="36"/>
        <v>0</v>
      </c>
      <c r="H336" s="13">
        <f t="shared" si="40"/>
        <v>2543937.79</v>
      </c>
      <c r="I336" s="28">
        <f>VLOOKUP(A336,'[1]Tabel goab.eu'!$A$5:$B$346,2,FALSE)</f>
        <v>2130137.6</v>
      </c>
      <c r="J336" s="16">
        <f t="shared" si="44"/>
        <v>413800.18999999994</v>
      </c>
      <c r="K336" s="19">
        <f t="shared" si="41"/>
        <v>0.19425984030327428</v>
      </c>
      <c r="L336" s="1">
        <f>VLOOKUP(A336,'[1]Tabel goab.eu'!$A$5:$C$346,3,FALSE)</f>
        <v>2371740.81</v>
      </c>
      <c r="M336" s="14">
        <f t="shared" si="42"/>
        <v>172196.97999999998</v>
      </c>
      <c r="N336" s="41">
        <f t="shared" si="43"/>
        <v>6.7689147382806084E-2</v>
      </c>
    </row>
    <row r="337" spans="1:14" x14ac:dyDescent="0.2">
      <c r="A337" s="54" t="s">
        <v>308</v>
      </c>
      <c r="B337" s="12">
        <f>VLOOKUP(A337,'Ascores 2024 definitief'!$A$2:$D$346,2,FALSE)</f>
        <v>869.41</v>
      </c>
      <c r="C337" s="12">
        <f t="shared" si="37"/>
        <v>434.70499999999998</v>
      </c>
      <c r="D337" s="12">
        <f>VLOOKUP(A337,'Ascores 2024 definitief'!$A$2:$D$346,4,FALSE)</f>
        <v>787.69</v>
      </c>
      <c r="E337" s="12">
        <f t="shared" si="38"/>
        <v>393.84500000000003</v>
      </c>
      <c r="F337" s="13">
        <f t="shared" si="39"/>
        <v>533047.64249999996</v>
      </c>
      <c r="G337" s="13">
        <f t="shared" si="36"/>
        <v>0</v>
      </c>
      <c r="H337" s="13">
        <f t="shared" si="40"/>
        <v>533047.64</v>
      </c>
      <c r="I337" s="28">
        <f>VLOOKUP(A337,'[1]Tabel goab.eu'!$A$5:$B$346,2,FALSE)</f>
        <v>536408.41</v>
      </c>
      <c r="J337" s="16">
        <f t="shared" si="44"/>
        <v>-3360.7700000000186</v>
      </c>
      <c r="K337" s="19">
        <f t="shared" si="41"/>
        <v>-6.2653193673828092E-3</v>
      </c>
      <c r="L337" s="1">
        <f>VLOOKUP(A337,'[1]Tabel goab.eu'!$A$5:$C$346,3,FALSE)</f>
        <v>497302.43</v>
      </c>
      <c r="M337" s="14">
        <f t="shared" si="42"/>
        <v>35745.210000000021</v>
      </c>
      <c r="N337" s="41">
        <f t="shared" si="43"/>
        <v>6.7058190146006502E-2</v>
      </c>
    </row>
    <row r="338" spans="1:14" x14ac:dyDescent="0.2">
      <c r="A338" s="54" t="s">
        <v>309</v>
      </c>
      <c r="B338" s="12">
        <f>VLOOKUP(A338,'Ascores 2024 definitief'!$A$2:$D$346,2,FALSE)</f>
        <v>74.34</v>
      </c>
      <c r="C338" s="12">
        <f t="shared" si="37"/>
        <v>37.17</v>
      </c>
      <c r="D338" s="12">
        <f>VLOOKUP(A338,'Ascores 2024 definitief'!$A$2:$D$346,4,FALSE)</f>
        <v>117.38</v>
      </c>
      <c r="E338" s="12">
        <f t="shared" si="38"/>
        <v>58.69</v>
      </c>
      <c r="F338" s="13">
        <f t="shared" si="39"/>
        <v>61671.531000000003</v>
      </c>
      <c r="G338" s="13">
        <f t="shared" ref="G338:G360" si="45">IF(F338&lt;$F$16,$F$16-F338,0)</f>
        <v>2328.4689999999973</v>
      </c>
      <c r="H338" s="13">
        <f t="shared" si="40"/>
        <v>64000</v>
      </c>
      <c r="I338" s="28">
        <f>VLOOKUP(A338,'[1]Tabel goab.eu'!$A$5:$B$346,2,FALSE)</f>
        <v>64000</v>
      </c>
      <c r="J338" s="16">
        <f t="shared" si="44"/>
        <v>0</v>
      </c>
      <c r="K338" s="19">
        <f t="shared" si="41"/>
        <v>0</v>
      </c>
      <c r="L338" s="1">
        <f>VLOOKUP(A338,'[1]Tabel goab.eu'!$A$5:$C$346,3,FALSE)</f>
        <v>64000</v>
      </c>
      <c r="M338" s="14">
        <f t="shared" si="42"/>
        <v>0</v>
      </c>
      <c r="N338" s="41">
        <f t="shared" si="43"/>
        <v>0</v>
      </c>
    </row>
    <row r="339" spans="1:14" x14ac:dyDescent="0.2">
      <c r="A339" s="54" t="s">
        <v>310</v>
      </c>
      <c r="B339" s="12">
        <f>VLOOKUP(A339,'Ascores 2024 definitief'!$A$2:$D$346,2,FALSE)</f>
        <v>944.67</v>
      </c>
      <c r="C339" s="12">
        <f t="shared" ref="C339:C360" si="46">B339/2</f>
        <v>472.33499999999998</v>
      </c>
      <c r="D339" s="12">
        <f>VLOOKUP(A339,'Ascores 2024 definitief'!$A$2:$D$346,4,FALSE)</f>
        <v>902.41</v>
      </c>
      <c r="E339" s="12">
        <f t="shared" ref="E339:E360" si="47">D339/2</f>
        <v>451.20499999999998</v>
      </c>
      <c r="F339" s="13">
        <f t="shared" ref="F339:F360" si="48">$B$14*(C339+E339)</f>
        <v>594159.45900000003</v>
      </c>
      <c r="G339" s="13">
        <f t="shared" si="45"/>
        <v>0</v>
      </c>
      <c r="H339" s="13">
        <f t="shared" ref="H339:H360" si="49">ROUND(F339+G339,2)</f>
        <v>594159.46</v>
      </c>
      <c r="I339" s="28">
        <f>VLOOKUP(A339,'[1]Tabel goab.eu'!$A$5:$B$346,2,FALSE)</f>
        <v>521705.67</v>
      </c>
      <c r="J339" s="16">
        <f t="shared" si="44"/>
        <v>72453.789999999979</v>
      </c>
      <c r="K339" s="19">
        <f t="shared" ref="K339:K360" si="50">J339/I339</f>
        <v>0.13887867080302191</v>
      </c>
      <c r="L339" s="1">
        <f>VLOOKUP(A339,'[1]Tabel goab.eu'!$A$5:$C$346,3,FALSE)</f>
        <v>554317.48</v>
      </c>
      <c r="M339" s="14">
        <f t="shared" si="42"/>
        <v>39841.979999999981</v>
      </c>
      <c r="N339" s="41">
        <f t="shared" si="43"/>
        <v>6.7056039131313305E-2</v>
      </c>
    </row>
    <row r="340" spans="1:14" x14ac:dyDescent="0.2">
      <c r="A340" s="54" t="s">
        <v>311</v>
      </c>
      <c r="B340" s="12">
        <f>VLOOKUP(A340,'Ascores 2024 definitief'!$A$2:$D$346,2,FALSE)</f>
        <v>460.82</v>
      </c>
      <c r="C340" s="12">
        <f t="shared" si="46"/>
        <v>230.41</v>
      </c>
      <c r="D340" s="12">
        <f>VLOOKUP(A340,'Ascores 2024 definitief'!$A$2:$D$346,4,FALSE)</f>
        <v>465.08</v>
      </c>
      <c r="E340" s="12">
        <f t="shared" si="47"/>
        <v>232.54</v>
      </c>
      <c r="F340" s="13">
        <f t="shared" si="48"/>
        <v>297838.88250000001</v>
      </c>
      <c r="G340" s="13">
        <f t="shared" si="45"/>
        <v>0</v>
      </c>
      <c r="H340" s="13">
        <f t="shared" si="49"/>
        <v>297838.88</v>
      </c>
      <c r="I340" s="28">
        <f>VLOOKUP(A340,'[1]Tabel goab.eu'!$A$5:$B$346,2,FALSE)</f>
        <v>191433.84</v>
      </c>
      <c r="J340" s="16">
        <f t="shared" si="44"/>
        <v>106405.04000000001</v>
      </c>
      <c r="K340" s="19">
        <f t="shared" si="50"/>
        <v>0.55583192605863208</v>
      </c>
      <c r="L340" s="1">
        <f>VLOOKUP(A340,'[1]Tabel goab.eu'!$A$5:$C$346,3,FALSE)</f>
        <v>277866.96000000002</v>
      </c>
      <c r="M340" s="14">
        <f t="shared" ref="M340:M360" si="51">H340-L340</f>
        <v>19971.919999999984</v>
      </c>
      <c r="N340" s="41">
        <f t="shared" ref="N340:N360" si="52">M340/H340</f>
        <v>6.7056121081304043E-2</v>
      </c>
    </row>
    <row r="341" spans="1:14" x14ac:dyDescent="0.2">
      <c r="A341" s="54" t="s">
        <v>312</v>
      </c>
      <c r="B341" s="12">
        <f>VLOOKUP(A341,'Ascores 2024 definitief'!$A$2:$D$346,2,FALSE)</f>
        <v>672.14</v>
      </c>
      <c r="C341" s="12">
        <f t="shared" si="46"/>
        <v>336.07</v>
      </c>
      <c r="D341" s="12">
        <f>VLOOKUP(A341,'Ascores 2024 definitief'!$A$2:$D$346,4,FALSE)</f>
        <v>684.08</v>
      </c>
      <c r="E341" s="12">
        <f t="shared" si="47"/>
        <v>342.04</v>
      </c>
      <c r="F341" s="13">
        <f t="shared" si="48"/>
        <v>436262.06850000005</v>
      </c>
      <c r="G341" s="13">
        <f t="shared" si="45"/>
        <v>0</v>
      </c>
      <c r="H341" s="13">
        <f t="shared" si="49"/>
        <v>436262.07</v>
      </c>
      <c r="I341" s="28">
        <f>VLOOKUP(A341,'[1]Tabel goab.eu'!$A$5:$B$346,2,FALSE)</f>
        <v>377159.55</v>
      </c>
      <c r="J341" s="16">
        <f t="shared" si="44"/>
        <v>59102.520000000019</v>
      </c>
      <c r="K341" s="19">
        <f t="shared" si="50"/>
        <v>0.15670429132710553</v>
      </c>
      <c r="L341" s="1">
        <f>VLOOKUP(A341,'[1]Tabel goab.eu'!$A$5:$C$346,3,FALSE)</f>
        <v>407006.84</v>
      </c>
      <c r="M341" s="14">
        <f t="shared" si="51"/>
        <v>29255.229999999981</v>
      </c>
      <c r="N341" s="41">
        <f t="shared" si="52"/>
        <v>6.7058843781674579E-2</v>
      </c>
    </row>
    <row r="342" spans="1:14" x14ac:dyDescent="0.2">
      <c r="A342" s="54" t="s">
        <v>313</v>
      </c>
      <c r="B342" s="12">
        <f>VLOOKUP(A342,'Ascores 2024 definitief'!$A$2:$D$346,2,FALSE)</f>
        <v>1852.13</v>
      </c>
      <c r="C342" s="12">
        <f t="shared" si="46"/>
        <v>926.06500000000005</v>
      </c>
      <c r="D342" s="12">
        <f>VLOOKUP(A342,'Ascores 2024 definitief'!$A$2:$D$346,4,FALSE)</f>
        <v>1796.65</v>
      </c>
      <c r="E342" s="12">
        <f t="shared" si="47"/>
        <v>898.32500000000005</v>
      </c>
      <c r="F342" s="13">
        <f t="shared" si="48"/>
        <v>1173721.3065000002</v>
      </c>
      <c r="G342" s="13">
        <f t="shared" si="45"/>
        <v>0</v>
      </c>
      <c r="H342" s="13">
        <f t="shared" si="49"/>
        <v>1173721.31</v>
      </c>
      <c r="I342" s="28">
        <f>VLOOKUP(A342,'[1]Tabel goab.eu'!$A$5:$B$346,2,FALSE)</f>
        <v>920919.33</v>
      </c>
      <c r="J342" s="16">
        <f t="shared" ref="J342:J359" si="53">H342-I342</f>
        <v>252801.9800000001</v>
      </c>
      <c r="K342" s="19">
        <f t="shared" si="50"/>
        <v>0.27451045033445015</v>
      </c>
      <c r="L342" s="1">
        <f>VLOOKUP(A342,'[1]Tabel goab.eu'!$A$5:$C$346,3,FALSE)</f>
        <v>1094995.6399999999</v>
      </c>
      <c r="M342" s="14">
        <f t="shared" si="51"/>
        <v>78725.670000000158</v>
      </c>
      <c r="N342" s="41">
        <f t="shared" si="52"/>
        <v>6.7073562803422346E-2</v>
      </c>
    </row>
    <row r="343" spans="1:14" x14ac:dyDescent="0.2">
      <c r="A343" s="54" t="s">
        <v>314</v>
      </c>
      <c r="B343" s="12">
        <f>VLOOKUP(A343,'Ascores 2024 definitief'!$A$2:$D$346,2,FALSE)</f>
        <v>768.8</v>
      </c>
      <c r="C343" s="12">
        <f t="shared" si="46"/>
        <v>384.4</v>
      </c>
      <c r="D343" s="12">
        <f>VLOOKUP(A343,'Ascores 2024 definitief'!$A$2:$D$346,4,FALSE)</f>
        <v>725.79</v>
      </c>
      <c r="E343" s="12">
        <f t="shared" si="47"/>
        <v>362.89499999999998</v>
      </c>
      <c r="F343" s="13">
        <f t="shared" si="48"/>
        <v>480772.23824999999</v>
      </c>
      <c r="G343" s="13">
        <f t="shared" si="45"/>
        <v>0</v>
      </c>
      <c r="H343" s="13">
        <f t="shared" si="49"/>
        <v>480772.24</v>
      </c>
      <c r="I343" s="28">
        <f>VLOOKUP(A343,'[1]Tabel goab.eu'!$A$5:$B$346,2,FALSE)</f>
        <v>423805.71</v>
      </c>
      <c r="J343" s="16">
        <f t="shared" si="53"/>
        <v>56966.52999999997</v>
      </c>
      <c r="K343" s="19">
        <f t="shared" si="50"/>
        <v>0.13441661746369574</v>
      </c>
      <c r="L343" s="1">
        <f>VLOOKUP(A343,'[1]Tabel goab.eu'!$A$5:$C$346,3,FALSE)</f>
        <v>448527.99</v>
      </c>
      <c r="M343" s="14">
        <f t="shared" si="51"/>
        <v>32244.25</v>
      </c>
      <c r="N343" s="41">
        <f t="shared" si="52"/>
        <v>6.7067620210351578E-2</v>
      </c>
    </row>
    <row r="344" spans="1:14" x14ac:dyDescent="0.2">
      <c r="A344" s="54" t="s">
        <v>315</v>
      </c>
      <c r="B344" s="12">
        <f>VLOOKUP(A344,'Ascores 2024 definitief'!$A$2:$D$346,2,FALSE)</f>
        <v>1079.1300000000001</v>
      </c>
      <c r="C344" s="12">
        <f t="shared" si="46"/>
        <v>539.56500000000005</v>
      </c>
      <c r="D344" s="12">
        <f>VLOOKUP(A344,'Ascores 2024 definitief'!$A$2:$D$346,4,FALSE)</f>
        <v>1073.96</v>
      </c>
      <c r="E344" s="12">
        <f t="shared" si="47"/>
        <v>536.98</v>
      </c>
      <c r="F344" s="13">
        <f t="shared" si="48"/>
        <v>692595.2257500001</v>
      </c>
      <c r="G344" s="13">
        <f t="shared" si="45"/>
        <v>0</v>
      </c>
      <c r="H344" s="13">
        <f t="shared" si="49"/>
        <v>692595.23</v>
      </c>
      <c r="I344" s="28">
        <f>VLOOKUP(A344,'[1]Tabel goab.eu'!$A$5:$B$346,2,FALSE)</f>
        <v>588398.84</v>
      </c>
      <c r="J344" s="16">
        <f t="shared" si="53"/>
        <v>104196.39000000001</v>
      </c>
      <c r="K344" s="19">
        <f t="shared" si="50"/>
        <v>0.17708462851490328</v>
      </c>
      <c r="L344" s="1">
        <f>VLOOKUP(A344,'[1]Tabel goab.eu'!$A$5:$C$346,3,FALSE)</f>
        <v>646158.55000000005</v>
      </c>
      <c r="M344" s="14">
        <f t="shared" si="51"/>
        <v>46436.679999999935</v>
      </c>
      <c r="N344" s="41">
        <f t="shared" si="52"/>
        <v>6.704735751645291E-2</v>
      </c>
    </row>
    <row r="345" spans="1:14" x14ac:dyDescent="0.2">
      <c r="A345" s="54" t="s">
        <v>316</v>
      </c>
      <c r="B345" s="12">
        <f>VLOOKUP(A345,'Ascores 2024 definitief'!$A$2:$D$346,2,FALSE)</f>
        <v>672.75</v>
      </c>
      <c r="C345" s="12">
        <f t="shared" si="46"/>
        <v>336.375</v>
      </c>
      <c r="D345" s="12">
        <f>VLOOKUP(A345,'Ascores 2024 definitief'!$A$2:$D$346,4,FALSE)</f>
        <v>680.36</v>
      </c>
      <c r="E345" s="12">
        <f t="shared" si="47"/>
        <v>340.18</v>
      </c>
      <c r="F345" s="13">
        <f t="shared" si="48"/>
        <v>435261.65925000008</v>
      </c>
      <c r="G345" s="13">
        <f t="shared" si="45"/>
        <v>0</v>
      </c>
      <c r="H345" s="13">
        <f t="shared" si="49"/>
        <v>435261.66</v>
      </c>
      <c r="I345" s="28">
        <f>VLOOKUP(A345,'[1]Tabel goab.eu'!$A$5:$B$346,2,FALSE)</f>
        <v>405097.74</v>
      </c>
      <c r="J345" s="16">
        <f t="shared" si="53"/>
        <v>30163.919999999984</v>
      </c>
      <c r="K345" s="19">
        <f t="shared" si="50"/>
        <v>7.4460844930904782E-2</v>
      </c>
      <c r="L345" s="1">
        <f>VLOOKUP(A345,'[1]Tabel goab.eu'!$A$5:$C$346,3,FALSE)</f>
        <v>406073.55</v>
      </c>
      <c r="M345" s="14">
        <f t="shared" si="51"/>
        <v>29188.109999999986</v>
      </c>
      <c r="N345" s="41">
        <f t="shared" si="52"/>
        <v>6.7058766444074089E-2</v>
      </c>
    </row>
    <row r="346" spans="1:14" x14ac:dyDescent="0.2">
      <c r="A346" s="54" t="s">
        <v>317</v>
      </c>
      <c r="B346" s="12">
        <f>VLOOKUP(A346,'Ascores 2024 definitief'!$A$2:$D$346,2,FALSE)</f>
        <v>336.48</v>
      </c>
      <c r="C346" s="12">
        <f t="shared" si="46"/>
        <v>168.24</v>
      </c>
      <c r="D346" s="12">
        <f>VLOOKUP(A346,'Ascores 2024 definitief'!$A$2:$D$346,4,FALSE)</f>
        <v>341.12</v>
      </c>
      <c r="E346" s="12">
        <f t="shared" si="47"/>
        <v>170.56</v>
      </c>
      <c r="F346" s="13">
        <f t="shared" si="48"/>
        <v>217966.98</v>
      </c>
      <c r="G346" s="13">
        <f t="shared" si="45"/>
        <v>0</v>
      </c>
      <c r="H346" s="13">
        <f t="shared" si="49"/>
        <v>217966.98</v>
      </c>
      <c r="I346" s="28">
        <f>VLOOKUP(A346,'[1]Tabel goab.eu'!$A$5:$B$346,2,FALSE)</f>
        <v>193727.23</v>
      </c>
      <c r="J346" s="16">
        <f t="shared" si="53"/>
        <v>24239.75</v>
      </c>
      <c r="K346" s="19">
        <f t="shared" si="50"/>
        <v>0.12512309188543086</v>
      </c>
      <c r="L346" s="1">
        <f>VLOOKUP(A346,'[1]Tabel goab.eu'!$A$5:$C$346,3,FALSE)</f>
        <v>203350.37</v>
      </c>
      <c r="M346" s="14">
        <f t="shared" si="51"/>
        <v>14616.610000000015</v>
      </c>
      <c r="N346" s="41">
        <f t="shared" si="52"/>
        <v>6.705882698379366E-2</v>
      </c>
    </row>
    <row r="347" spans="1:14" x14ac:dyDescent="0.2">
      <c r="A347" s="54" t="s">
        <v>318</v>
      </c>
      <c r="B347" s="12">
        <f>VLOOKUP(A347,'Ascores 2024 definitief'!$A$2:$D$346,2,FALSE)</f>
        <v>15065.99</v>
      </c>
      <c r="C347" s="12">
        <f t="shared" si="46"/>
        <v>7532.9949999999999</v>
      </c>
      <c r="D347" s="12">
        <f>VLOOKUP(A347,'Ascores 2024 definitief'!$A$2:$D$346,4,FALSE)</f>
        <v>14673.32</v>
      </c>
      <c r="E347" s="12">
        <f t="shared" si="47"/>
        <v>7336.66</v>
      </c>
      <c r="F347" s="13">
        <f t="shared" si="48"/>
        <v>9566392.5442500003</v>
      </c>
      <c r="G347" s="13">
        <f t="shared" si="45"/>
        <v>0</v>
      </c>
      <c r="H347" s="13">
        <f t="shared" si="49"/>
        <v>9566392.5399999991</v>
      </c>
      <c r="I347" s="28">
        <f>VLOOKUP(A347,'[1]Tabel goab.eu'!$A$5:$B$346,2,FALSE)</f>
        <v>8834106.4299999997</v>
      </c>
      <c r="J347" s="16">
        <f t="shared" si="53"/>
        <v>732286.1099999994</v>
      </c>
      <c r="K347" s="19">
        <f t="shared" si="50"/>
        <v>8.289305950777405E-2</v>
      </c>
      <c r="L347" s="1">
        <f>VLOOKUP(A347,'[1]Tabel goab.eu'!$A$5:$C$346,3,FALSE)</f>
        <v>8920641.9800000004</v>
      </c>
      <c r="M347" s="14">
        <f t="shared" si="51"/>
        <v>645750.55999999866</v>
      </c>
      <c r="N347" s="41">
        <f t="shared" si="52"/>
        <v>6.7501992762676113E-2</v>
      </c>
    </row>
    <row r="348" spans="1:14" x14ac:dyDescent="0.2">
      <c r="A348" s="54" t="s">
        <v>319</v>
      </c>
      <c r="B348" s="12">
        <f>VLOOKUP(A348,'Ascores 2024 definitief'!$A$2:$D$346,2,FALSE)</f>
        <v>1079.5899999999999</v>
      </c>
      <c r="C348" s="12">
        <f t="shared" si="46"/>
        <v>539.79499999999996</v>
      </c>
      <c r="D348" s="12">
        <f>VLOOKUP(A348,'Ascores 2024 definitief'!$A$2:$D$346,4,FALSE)</f>
        <v>1155.22</v>
      </c>
      <c r="E348" s="12">
        <f t="shared" si="47"/>
        <v>577.61</v>
      </c>
      <c r="F348" s="13">
        <f t="shared" si="48"/>
        <v>718882.50675000006</v>
      </c>
      <c r="G348" s="13">
        <f t="shared" si="45"/>
        <v>0</v>
      </c>
      <c r="H348" s="13">
        <f t="shared" si="49"/>
        <v>718882.51</v>
      </c>
      <c r="I348" s="28">
        <f>VLOOKUP(A348,'[1]Tabel goab.eu'!$A$5:$B$346,2,FALSE)</f>
        <v>606993.48</v>
      </c>
      <c r="J348" s="16">
        <f t="shared" si="53"/>
        <v>111889.03000000003</v>
      </c>
      <c r="K348" s="19">
        <f t="shared" si="50"/>
        <v>0.18433316614867104</v>
      </c>
      <c r="L348" s="1">
        <f>VLOOKUP(A348,'[1]Tabel goab.eu'!$A$5:$C$346,3,FALSE)</f>
        <v>670676.31000000006</v>
      </c>
      <c r="M348" s="14">
        <f t="shared" si="51"/>
        <v>48206.199999999953</v>
      </c>
      <c r="N348" s="41">
        <f t="shared" si="52"/>
        <v>6.7057132882534523E-2</v>
      </c>
    </row>
    <row r="349" spans="1:14" x14ac:dyDescent="0.2">
      <c r="A349" s="54" t="s">
        <v>320</v>
      </c>
      <c r="B349" s="12">
        <f>VLOOKUP(A349,'Ascores 2024 definitief'!$A$2:$D$346,2,FALSE)</f>
        <v>542.58000000000004</v>
      </c>
      <c r="C349" s="12">
        <f t="shared" si="46"/>
        <v>271.29000000000002</v>
      </c>
      <c r="D349" s="12">
        <f>VLOOKUP(A349,'Ascores 2024 definitief'!$A$2:$D$346,4,FALSE)</f>
        <v>589.23</v>
      </c>
      <c r="E349" s="12">
        <f t="shared" si="47"/>
        <v>294.61500000000001</v>
      </c>
      <c r="F349" s="13">
        <f t="shared" si="48"/>
        <v>364074.98174999998</v>
      </c>
      <c r="G349" s="13">
        <f t="shared" si="45"/>
        <v>0</v>
      </c>
      <c r="H349" s="13">
        <f t="shared" si="49"/>
        <v>364074.98</v>
      </c>
      <c r="I349" s="28">
        <f>VLOOKUP(A349,'[1]Tabel goab.eu'!$A$5:$B$346,2,FALSE)</f>
        <v>353005.9</v>
      </c>
      <c r="J349" s="16">
        <f t="shared" si="53"/>
        <v>11069.079999999958</v>
      </c>
      <c r="K349" s="19">
        <f t="shared" si="50"/>
        <v>3.1356643047608997E-2</v>
      </c>
      <c r="L349" s="1">
        <f>VLOOKUP(A349,'[1]Tabel goab.eu'!$A$5:$C$346,3,FALSE)</f>
        <v>339659.52000000002</v>
      </c>
      <c r="M349" s="14">
        <f t="shared" si="51"/>
        <v>24415.459999999963</v>
      </c>
      <c r="N349" s="41">
        <f t="shared" si="52"/>
        <v>6.7061625602506281E-2</v>
      </c>
    </row>
    <row r="350" spans="1:14" x14ac:dyDescent="0.2">
      <c r="A350" s="54" t="s">
        <v>321</v>
      </c>
      <c r="B350" s="12">
        <f>VLOOKUP(A350,'Ascores 2024 definitief'!$A$2:$D$346,2,FALSE)</f>
        <v>917.83</v>
      </c>
      <c r="C350" s="12">
        <f t="shared" si="46"/>
        <v>458.91500000000002</v>
      </c>
      <c r="D350" s="12">
        <f>VLOOKUP(A350,'Ascores 2024 definitief'!$A$2:$D$346,4,FALSE)</f>
        <v>877.58</v>
      </c>
      <c r="E350" s="12">
        <f t="shared" si="47"/>
        <v>438.79</v>
      </c>
      <c r="F350" s="13">
        <f t="shared" si="48"/>
        <v>577538.51175000006</v>
      </c>
      <c r="G350" s="13">
        <f t="shared" si="45"/>
        <v>0</v>
      </c>
      <c r="H350" s="13">
        <f t="shared" si="49"/>
        <v>577538.51</v>
      </c>
      <c r="I350" s="28">
        <f>VLOOKUP(A350,'[1]Tabel goab.eu'!$A$5:$B$346,2,FALSE)</f>
        <v>466890.99</v>
      </c>
      <c r="J350" s="16">
        <f t="shared" si="53"/>
        <v>110647.52000000002</v>
      </c>
      <c r="K350" s="19">
        <f t="shared" si="50"/>
        <v>0.23698791017577792</v>
      </c>
      <c r="L350" s="1">
        <f>VLOOKUP(A350,'[1]Tabel goab.eu'!$A$5:$C$346,3,FALSE)</f>
        <v>538808.56999999995</v>
      </c>
      <c r="M350" s="14">
        <f t="shared" si="51"/>
        <v>38729.940000000061</v>
      </c>
      <c r="N350" s="41">
        <f t="shared" si="52"/>
        <v>6.7060359316991794E-2</v>
      </c>
    </row>
    <row r="351" spans="1:14" x14ac:dyDescent="0.2">
      <c r="A351" s="54" t="s">
        <v>322</v>
      </c>
      <c r="B351" s="12">
        <f>VLOOKUP(A351,'Ascores 2024 definitief'!$A$2:$D$346,2,FALSE)</f>
        <v>2602.1</v>
      </c>
      <c r="C351" s="12">
        <f t="shared" si="46"/>
        <v>1301.05</v>
      </c>
      <c r="D351" s="12">
        <f>VLOOKUP(A351,'Ascores 2024 definitief'!$A$2:$D$346,4,FALSE)</f>
        <v>2514.81</v>
      </c>
      <c r="E351" s="12">
        <f t="shared" si="47"/>
        <v>1257.405</v>
      </c>
      <c r="F351" s="13">
        <f t="shared" si="48"/>
        <v>1645982.02425</v>
      </c>
      <c r="G351" s="13">
        <f t="shared" si="45"/>
        <v>0</v>
      </c>
      <c r="H351" s="13">
        <f t="shared" si="49"/>
        <v>1645982.02</v>
      </c>
      <c r="I351" s="28">
        <f>VLOOKUP(A351,'[1]Tabel goab.eu'!$A$5:$B$346,2,FALSE)</f>
        <v>1499288.7</v>
      </c>
      <c r="J351" s="16">
        <f t="shared" si="53"/>
        <v>146693.32000000007</v>
      </c>
      <c r="K351" s="19">
        <f t="shared" si="50"/>
        <v>9.7841943316187244E-2</v>
      </c>
      <c r="L351" s="1">
        <f>VLOOKUP(A351,'[1]Tabel goab.eu'!$A$5:$C$346,3,FALSE)</f>
        <v>1535601.12</v>
      </c>
      <c r="M351" s="14">
        <f t="shared" si="51"/>
        <v>110380.89999999991</v>
      </c>
      <c r="N351" s="41">
        <f t="shared" si="52"/>
        <v>6.7060817590218827E-2</v>
      </c>
    </row>
    <row r="352" spans="1:14" x14ac:dyDescent="0.2">
      <c r="A352" s="54" t="s">
        <v>323</v>
      </c>
      <c r="B352" s="12">
        <f>VLOOKUP(A352,'Ascores 2024 definitief'!$A$2:$D$346,2,FALSE)</f>
        <v>1970.04</v>
      </c>
      <c r="C352" s="12">
        <f t="shared" si="46"/>
        <v>985.02</v>
      </c>
      <c r="D352" s="12">
        <f>VLOOKUP(A352,'Ascores 2024 definitief'!$A$2:$D$346,4,FALSE)</f>
        <v>1895.32</v>
      </c>
      <c r="E352" s="12">
        <f t="shared" si="47"/>
        <v>947.66</v>
      </c>
      <c r="F352" s="13">
        <f t="shared" si="48"/>
        <v>1243389.6779999998</v>
      </c>
      <c r="G352" s="13">
        <f t="shared" si="45"/>
        <v>0</v>
      </c>
      <c r="H352" s="13">
        <f t="shared" si="49"/>
        <v>1243389.68</v>
      </c>
      <c r="I352" s="28">
        <f>VLOOKUP(A352,'[1]Tabel goab.eu'!$A$5:$B$346,2,FALSE)</f>
        <v>1076043.6599999999</v>
      </c>
      <c r="J352" s="16">
        <f t="shared" si="53"/>
        <v>167346.02000000002</v>
      </c>
      <c r="K352" s="19">
        <f t="shared" si="50"/>
        <v>0.15551973049123308</v>
      </c>
      <c r="L352" s="1">
        <f>VLOOKUP(A352,'[1]Tabel goab.eu'!$A$5:$C$346,3,FALSE)</f>
        <v>1155758.8700000001</v>
      </c>
      <c r="M352" s="14">
        <f t="shared" si="51"/>
        <v>87630.809999999823</v>
      </c>
      <c r="N352" s="41">
        <f t="shared" si="52"/>
        <v>7.0477350270431574E-2</v>
      </c>
    </row>
    <row r="353" spans="1:14" x14ac:dyDescent="0.2">
      <c r="A353" s="54" t="s">
        <v>324</v>
      </c>
      <c r="B353" s="12">
        <f>VLOOKUP(A353,'Ascores 2024 definitief'!$A$2:$D$346,2,FALSE)</f>
        <v>9275.1200000000008</v>
      </c>
      <c r="C353" s="12">
        <f t="shared" si="46"/>
        <v>4637.5600000000004</v>
      </c>
      <c r="D353" s="12">
        <f>VLOOKUP(A353,'Ascores 2024 definitief'!$A$2:$D$346,4,FALSE)</f>
        <v>9416.23</v>
      </c>
      <c r="E353" s="12">
        <f t="shared" si="47"/>
        <v>4708.1149999999998</v>
      </c>
      <c r="F353" s="13">
        <f t="shared" si="48"/>
        <v>6012540.0112499995</v>
      </c>
      <c r="G353" s="13">
        <f t="shared" si="45"/>
        <v>0</v>
      </c>
      <c r="H353" s="13">
        <f t="shared" si="49"/>
        <v>6012540.0099999998</v>
      </c>
      <c r="I353" s="28">
        <f>VLOOKUP(A353,'[1]Tabel goab.eu'!$A$5:$B$346,2,FALSE)</f>
        <v>5477217.6200000001</v>
      </c>
      <c r="J353" s="16">
        <f t="shared" si="53"/>
        <v>535322.38999999966</v>
      </c>
      <c r="K353" s="19">
        <f t="shared" si="50"/>
        <v>9.773619146430769E-2</v>
      </c>
      <c r="L353" s="1">
        <f>VLOOKUP(A353,'[1]Tabel goab.eu'!$A$5:$C$346,3,FALSE)</f>
        <v>5610582.1200000001</v>
      </c>
      <c r="M353" s="14">
        <f t="shared" si="51"/>
        <v>401957.88999999966</v>
      </c>
      <c r="N353" s="41">
        <f t="shared" si="52"/>
        <v>6.6853258245511402E-2</v>
      </c>
    </row>
    <row r="354" spans="1:14" x14ac:dyDescent="0.2">
      <c r="A354" s="54" t="s">
        <v>325</v>
      </c>
      <c r="B354" s="12">
        <f>VLOOKUP(A354,'Ascores 2024 definitief'!$A$2:$D$346,2,FALSE)</f>
        <v>130.4</v>
      </c>
      <c r="C354" s="12">
        <f t="shared" si="46"/>
        <v>65.2</v>
      </c>
      <c r="D354" s="12">
        <f>VLOOKUP(A354,'Ascores 2024 definitief'!$A$2:$D$346,4,FALSE)</f>
        <v>156.37</v>
      </c>
      <c r="E354" s="12">
        <f t="shared" si="47"/>
        <v>78.185000000000002</v>
      </c>
      <c r="F354" s="13">
        <f t="shared" si="48"/>
        <v>92246.739749999993</v>
      </c>
      <c r="G354" s="13">
        <f t="shared" si="45"/>
        <v>0</v>
      </c>
      <c r="H354" s="13">
        <f t="shared" si="49"/>
        <v>92246.74</v>
      </c>
      <c r="I354" s="28">
        <f>VLOOKUP(A354,'[1]Tabel goab.eu'!$A$5:$B$346,2,FALSE)</f>
        <v>64214.879999999997</v>
      </c>
      <c r="J354" s="16">
        <f t="shared" si="53"/>
        <v>28031.860000000008</v>
      </c>
      <c r="K354" s="19">
        <f t="shared" si="50"/>
        <v>0.43653215578694549</v>
      </c>
      <c r="L354" s="1">
        <f>VLOOKUP(A354,'[1]Tabel goab.eu'!$A$5:$C$346,3,FALSE)</f>
        <v>86061.24</v>
      </c>
      <c r="M354" s="14">
        <f t="shared" si="51"/>
        <v>6185.5</v>
      </c>
      <c r="N354" s="41">
        <f t="shared" si="52"/>
        <v>6.7053860114731426E-2</v>
      </c>
    </row>
    <row r="355" spans="1:14" x14ac:dyDescent="0.2">
      <c r="A355" s="54" t="s">
        <v>326</v>
      </c>
      <c r="B355" s="12">
        <f>VLOOKUP(A355,'Ascores 2024 definitief'!$A$2:$D$346,2,FALSE)</f>
        <v>1207.0999999999999</v>
      </c>
      <c r="C355" s="12">
        <f t="shared" si="46"/>
        <v>603.54999999999995</v>
      </c>
      <c r="D355" s="12">
        <f>VLOOKUP(A355,'Ascores 2024 definitief'!$A$2:$D$346,4,FALSE)</f>
        <v>1386.84</v>
      </c>
      <c r="E355" s="12">
        <f t="shared" si="47"/>
        <v>693.42</v>
      </c>
      <c r="F355" s="13">
        <f t="shared" si="48"/>
        <v>834405.64949999994</v>
      </c>
      <c r="G355" s="13">
        <f t="shared" si="45"/>
        <v>0</v>
      </c>
      <c r="H355" s="13">
        <f t="shared" si="49"/>
        <v>834405.65</v>
      </c>
      <c r="I355" s="28">
        <f>VLOOKUP(A355,'[1]Tabel goab.eu'!$A$5:$B$346,2,FALSE)</f>
        <v>675723.57</v>
      </c>
      <c r="J355" s="16">
        <f t="shared" si="53"/>
        <v>158682.08000000007</v>
      </c>
      <c r="K355" s="19">
        <f t="shared" si="50"/>
        <v>0.23483283260342699</v>
      </c>
      <c r="L355" s="1">
        <f>VLOOKUP(A355,'[1]Tabel goab.eu'!$A$5:$C$346,3,FALSE)</f>
        <v>778455.43</v>
      </c>
      <c r="M355" s="14">
        <f t="shared" si="51"/>
        <v>55950.219999999972</v>
      </c>
      <c r="N355" s="41">
        <f t="shared" si="52"/>
        <v>6.7053980279256228E-2</v>
      </c>
    </row>
    <row r="356" spans="1:14" x14ac:dyDescent="0.2">
      <c r="A356" s="54" t="s">
        <v>327</v>
      </c>
      <c r="B356" s="12">
        <f>VLOOKUP(A356,'Ascores 2024 definitief'!$A$2:$D$346,2,FALSE)</f>
        <v>338.25</v>
      </c>
      <c r="C356" s="12">
        <f t="shared" si="46"/>
        <v>169.125</v>
      </c>
      <c r="D356" s="12">
        <f>VLOOKUP(A356,'Ascores 2024 definitief'!$A$2:$D$346,4,FALSE)</f>
        <v>344.94</v>
      </c>
      <c r="E356" s="12">
        <f t="shared" si="47"/>
        <v>172.47</v>
      </c>
      <c r="F356" s="13">
        <f t="shared" si="48"/>
        <v>219765.14325000002</v>
      </c>
      <c r="G356" s="13">
        <f t="shared" si="45"/>
        <v>0</v>
      </c>
      <c r="H356" s="13">
        <f t="shared" si="49"/>
        <v>219765.14</v>
      </c>
      <c r="I356" s="28">
        <f>VLOOKUP(A356,'[1]Tabel goab.eu'!$A$5:$B$346,2,FALSE)</f>
        <v>228563.47</v>
      </c>
      <c r="J356" s="16">
        <f t="shared" si="53"/>
        <v>-8798.3299999999872</v>
      </c>
      <c r="K356" s="19">
        <f t="shared" si="50"/>
        <v>-3.8494034064148516E-2</v>
      </c>
      <c r="L356" s="1">
        <f>VLOOKUP(A356,'[1]Tabel goab.eu'!$A$5:$C$346,3,FALSE)</f>
        <v>202744.18</v>
      </c>
      <c r="M356" s="14">
        <f t="shared" si="51"/>
        <v>17020.960000000021</v>
      </c>
      <c r="N356" s="41">
        <f t="shared" si="52"/>
        <v>7.7450682123652637E-2</v>
      </c>
    </row>
    <row r="357" spans="1:14" x14ac:dyDescent="0.2">
      <c r="A357" s="54" t="s">
        <v>328</v>
      </c>
      <c r="B357" s="12">
        <f>VLOOKUP(A357,'Ascores 2024 definitief'!$A$2:$D$346,2,FALSE)</f>
        <v>2553.33</v>
      </c>
      <c r="C357" s="12">
        <f t="shared" si="46"/>
        <v>1276.665</v>
      </c>
      <c r="D357" s="12">
        <f>VLOOKUP(A357,'Ascores 2024 definitief'!$A$2:$D$346,4,FALSE)</f>
        <v>2705.24</v>
      </c>
      <c r="E357" s="12">
        <f t="shared" si="47"/>
        <v>1352.62</v>
      </c>
      <c r="F357" s="13">
        <f t="shared" si="48"/>
        <v>1691550.5047500001</v>
      </c>
      <c r="G357" s="13">
        <f t="shared" si="45"/>
        <v>0</v>
      </c>
      <c r="H357" s="13">
        <f t="shared" si="49"/>
        <v>1691550.5</v>
      </c>
      <c r="I357" s="28">
        <f>VLOOKUP(A357,'[1]Tabel goab.eu'!$A$5:$B$346,2,FALSE)</f>
        <v>1484612.8</v>
      </c>
      <c r="J357" s="16">
        <f t="shared" si="53"/>
        <v>206937.69999999995</v>
      </c>
      <c r="K357" s="19">
        <f t="shared" si="50"/>
        <v>0.1393883307485965</v>
      </c>
      <c r="L357" s="1">
        <f>VLOOKUP(A357,'[1]Tabel goab.eu'!$A$5:$C$346,3,FALSE)</f>
        <v>1578103.57</v>
      </c>
      <c r="M357" s="14">
        <f t="shared" si="51"/>
        <v>113446.92999999993</v>
      </c>
      <c r="N357" s="41">
        <f t="shared" si="52"/>
        <v>6.7066830106461459E-2</v>
      </c>
    </row>
    <row r="358" spans="1:14" x14ac:dyDescent="0.2">
      <c r="A358" s="54" t="s">
        <v>329</v>
      </c>
      <c r="B358" s="12">
        <f>VLOOKUP(A358,'Ascores 2024 definitief'!$A$2:$D$346,2,FALSE)</f>
        <v>771.74</v>
      </c>
      <c r="C358" s="12">
        <f t="shared" si="46"/>
        <v>385.87</v>
      </c>
      <c r="D358" s="12">
        <f>VLOOKUP(A358,'Ascores 2024 definitief'!$A$2:$D$346,4,FALSE)</f>
        <v>812.38</v>
      </c>
      <c r="E358" s="12">
        <f t="shared" si="47"/>
        <v>406.19</v>
      </c>
      <c r="F358" s="13">
        <f t="shared" si="48"/>
        <v>509571.80099999998</v>
      </c>
      <c r="G358" s="13">
        <f t="shared" si="45"/>
        <v>0</v>
      </c>
      <c r="H358" s="13">
        <f t="shared" si="49"/>
        <v>509571.8</v>
      </c>
      <c r="I358" s="28">
        <f>VLOOKUP(A358,'[1]Tabel goab.eu'!$A$5:$B$346,2,FALSE)</f>
        <v>442650.86</v>
      </c>
      <c r="J358" s="16">
        <f t="shared" si="53"/>
        <v>66920.94</v>
      </c>
      <c r="K358" s="19">
        <f t="shared" si="50"/>
        <v>0.15118222067839202</v>
      </c>
      <c r="L358" s="1">
        <f>VLOOKUP(A358,'[1]Tabel goab.eu'!$A$5:$C$346,3,FALSE)</f>
        <v>481646.47</v>
      </c>
      <c r="M358" s="14">
        <f t="shared" si="51"/>
        <v>27925.330000000016</v>
      </c>
      <c r="N358" s="41">
        <f t="shared" si="52"/>
        <v>5.4801560839905221E-2</v>
      </c>
    </row>
    <row r="359" spans="1:14" x14ac:dyDescent="0.2">
      <c r="A359" s="54" t="s">
        <v>330</v>
      </c>
      <c r="B359" s="12">
        <f>VLOOKUP(A359,'Ascores 2024 definitief'!$A$2:$D$346,2,FALSE)</f>
        <v>3765.45</v>
      </c>
      <c r="C359" s="12">
        <f t="shared" si="46"/>
        <v>1882.7249999999999</v>
      </c>
      <c r="D359" s="12">
        <f>VLOOKUP(A359,'Ascores 2024 definitief'!$A$2:$D$346,4,FALSE)</f>
        <v>3662.43</v>
      </c>
      <c r="E359" s="12">
        <f t="shared" si="47"/>
        <v>1831.2149999999999</v>
      </c>
      <c r="F359" s="13">
        <f t="shared" si="48"/>
        <v>2389363.2989999996</v>
      </c>
      <c r="G359" s="13">
        <f t="shared" si="45"/>
        <v>0</v>
      </c>
      <c r="H359" s="13">
        <f t="shared" si="49"/>
        <v>2389363.2999999998</v>
      </c>
      <c r="I359" s="28">
        <f>VLOOKUP(A359,'[1]Tabel goab.eu'!$A$5:$B$346,2,FALSE)</f>
        <v>2293194.85</v>
      </c>
      <c r="J359" s="16">
        <f t="shared" si="53"/>
        <v>96168.449999999721</v>
      </c>
      <c r="K359" s="19">
        <f t="shared" si="50"/>
        <v>4.1936449490979674E-2</v>
      </c>
      <c r="L359" s="1">
        <f>VLOOKUP(A359,'[1]Tabel goab.eu'!$A$5:$C$346,3,FALSE)</f>
        <v>2229114.66</v>
      </c>
      <c r="M359" s="14">
        <f t="shared" si="51"/>
        <v>160248.63999999966</v>
      </c>
      <c r="N359" s="41">
        <f t="shared" si="52"/>
        <v>6.7067507063492474E-2</v>
      </c>
    </row>
    <row r="360" spans="1:14" x14ac:dyDescent="0.2">
      <c r="A360" s="54" t="s">
        <v>331</v>
      </c>
      <c r="B360" s="12">
        <f>VLOOKUP(A360,'Ascores 2024 definitief'!$A$2:$D$346,2,FALSE)</f>
        <v>3951.79</v>
      </c>
      <c r="C360" s="12">
        <f t="shared" si="46"/>
        <v>1975.895</v>
      </c>
      <c r="D360" s="12">
        <f>VLOOKUP(A360,'Ascores 2024 definitief'!$A$2:$D$346,4,FALSE)</f>
        <v>3954.58</v>
      </c>
      <c r="E360" s="12">
        <f t="shared" si="47"/>
        <v>1977.29</v>
      </c>
      <c r="F360" s="13">
        <f t="shared" si="48"/>
        <v>2543281.5697500003</v>
      </c>
      <c r="G360" s="13">
        <f t="shared" si="45"/>
        <v>0</v>
      </c>
      <c r="H360" s="13">
        <f t="shared" si="49"/>
        <v>2543281.5699999998</v>
      </c>
      <c r="I360" s="28">
        <f>VLOOKUP(A360,'[1]Tabel goab.eu'!$A$5:$B$346,2,FALSE)</f>
        <v>2292586.46</v>
      </c>
      <c r="J360" s="16">
        <f>H360-I360</f>
        <v>250695.10999999987</v>
      </c>
      <c r="K360" s="19">
        <f t="shared" si="50"/>
        <v>0.10935034048835823</v>
      </c>
      <c r="L360" s="1">
        <f>VLOOKUP(A360,'[1]Tabel goab.eu'!$A$5:$C$346,3,FALSE)</f>
        <v>2372737.13</v>
      </c>
      <c r="M360" s="14">
        <f t="shared" si="51"/>
        <v>170544.43999999994</v>
      </c>
      <c r="N360" s="41">
        <f t="shared" si="52"/>
        <v>6.7056845774256899E-2</v>
      </c>
    </row>
    <row r="361" spans="1:14" ht="12.75" x14ac:dyDescent="0.2">
      <c r="A361"/>
      <c r="B361" s="12"/>
      <c r="C361"/>
      <c r="D361"/>
      <c r="E361"/>
      <c r="F361"/>
      <c r="G361"/>
      <c r="H361"/>
      <c r="I361" s="30"/>
      <c r="M361" s="1"/>
    </row>
    <row r="362" spans="1:14" x14ac:dyDescent="0.2">
      <c r="A362" s="5" t="s">
        <v>332</v>
      </c>
      <c r="B362" s="5"/>
      <c r="C362" s="5"/>
      <c r="D362" s="5"/>
      <c r="E362" s="11"/>
      <c r="F362" s="11"/>
      <c r="G362" s="11"/>
      <c r="H362" s="11"/>
      <c r="I362" s="32"/>
      <c r="M362" s="1"/>
    </row>
    <row r="363" spans="1:14" x14ac:dyDescent="0.2">
      <c r="J363" s="27"/>
      <c r="M363" s="1"/>
    </row>
    <row r="364" spans="1:14" x14ac:dyDescent="0.2">
      <c r="J364" s="27"/>
    </row>
  </sheetData>
  <autoFilter ref="A18:K360" xr:uid="{15412AE6-A388-43BD-AF69-6B1985474D0D}"/>
  <mergeCells count="1">
    <mergeCell ref="B17:D17"/>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5858-75C9-4A28-98BA-3611A8979A62}">
  <dimension ref="A1:F343"/>
  <sheetViews>
    <sheetView workbookViewId="0">
      <selection activeCell="A2" sqref="A2"/>
    </sheetView>
  </sheetViews>
  <sheetFormatPr defaultRowHeight="12.75" x14ac:dyDescent="0.2"/>
  <cols>
    <col min="1" max="1" width="28.140625" bestFit="1" customWidth="1"/>
    <col min="2" max="2" width="18.7109375" bestFit="1" customWidth="1"/>
    <col min="4" max="4" width="18.7109375" bestFit="1" customWidth="1"/>
    <col min="6" max="6" width="21.5703125" bestFit="1" customWidth="1"/>
  </cols>
  <sheetData>
    <row r="1" spans="1:6" ht="15" x14ac:dyDescent="0.25">
      <c r="A1" s="39" t="s">
        <v>367</v>
      </c>
      <c r="B1" s="39" t="s">
        <v>368</v>
      </c>
      <c r="C1" s="39" t="s">
        <v>369</v>
      </c>
      <c r="D1" s="39" t="s">
        <v>370</v>
      </c>
      <c r="E1" s="39" t="s">
        <v>371</v>
      </c>
      <c r="F1" s="39" t="s">
        <v>372</v>
      </c>
    </row>
    <row r="2" spans="1:6" x14ac:dyDescent="0.2">
      <c r="A2" s="54" t="s">
        <v>3</v>
      </c>
      <c r="B2" s="55">
        <v>298.2</v>
      </c>
      <c r="C2" s="56">
        <v>1971</v>
      </c>
      <c r="D2" s="55">
        <v>293.41000000000003</v>
      </c>
      <c r="E2" s="56">
        <v>1953</v>
      </c>
      <c r="F2" s="57">
        <v>295.80500000000001</v>
      </c>
    </row>
    <row r="3" spans="1:6" x14ac:dyDescent="0.2">
      <c r="A3" s="54" t="s">
        <v>4</v>
      </c>
      <c r="B3" s="55">
        <v>564.78</v>
      </c>
      <c r="C3" s="56">
        <v>3293</v>
      </c>
      <c r="D3" s="55">
        <v>740.46</v>
      </c>
      <c r="E3" s="56">
        <v>3216</v>
      </c>
      <c r="F3" s="57">
        <v>652.62</v>
      </c>
    </row>
    <row r="4" spans="1:6" x14ac:dyDescent="0.2">
      <c r="A4" s="54" t="s">
        <v>5</v>
      </c>
      <c r="B4" s="55">
        <v>572.51</v>
      </c>
      <c r="C4" s="56">
        <v>2582</v>
      </c>
      <c r="D4" s="55">
        <v>682.86</v>
      </c>
      <c r="E4" s="56">
        <v>2612</v>
      </c>
      <c r="F4" s="57">
        <v>627.68499999999995</v>
      </c>
    </row>
    <row r="5" spans="1:6" x14ac:dyDescent="0.2">
      <c r="A5" s="54" t="s">
        <v>6</v>
      </c>
      <c r="B5" s="55">
        <v>1417.4</v>
      </c>
      <c r="C5" s="56">
        <v>2921</v>
      </c>
      <c r="D5" s="55">
        <v>1328.6</v>
      </c>
      <c r="E5" s="56">
        <v>2848</v>
      </c>
      <c r="F5" s="57">
        <v>1373</v>
      </c>
    </row>
    <row r="6" spans="1:6" x14ac:dyDescent="0.2">
      <c r="A6" s="54" t="s">
        <v>7</v>
      </c>
      <c r="B6" s="55">
        <v>1130.53</v>
      </c>
      <c r="C6" s="56">
        <v>2379</v>
      </c>
      <c r="D6" s="55">
        <v>1183.21</v>
      </c>
      <c r="E6" s="56">
        <v>2369</v>
      </c>
      <c r="F6" s="57">
        <v>1156.8699999999999</v>
      </c>
    </row>
    <row r="7" spans="1:6" x14ac:dyDescent="0.2">
      <c r="A7" s="54" t="s">
        <v>8</v>
      </c>
      <c r="B7" s="55">
        <v>620.35</v>
      </c>
      <c r="C7" s="56">
        <v>2926</v>
      </c>
      <c r="D7" s="55">
        <v>696.35</v>
      </c>
      <c r="E7" s="56">
        <v>2909</v>
      </c>
      <c r="F7" s="57">
        <v>658.35</v>
      </c>
    </row>
    <row r="8" spans="1:6" x14ac:dyDescent="0.2">
      <c r="A8" s="54" t="s">
        <v>9</v>
      </c>
      <c r="B8" s="55">
        <v>5241.4399999999996</v>
      </c>
      <c r="C8" s="56">
        <v>10243</v>
      </c>
      <c r="D8" s="55">
        <v>5250.97</v>
      </c>
      <c r="E8" s="56">
        <v>10256</v>
      </c>
      <c r="F8" s="57">
        <v>5246.2049999999999</v>
      </c>
    </row>
    <row r="9" spans="1:6" x14ac:dyDescent="0.2">
      <c r="A9" s="54" t="s">
        <v>10</v>
      </c>
      <c r="B9" s="55">
        <v>6869.89</v>
      </c>
      <c r="C9" s="56">
        <v>6679</v>
      </c>
      <c r="D9" s="55">
        <v>7129.55</v>
      </c>
      <c r="E9" s="56">
        <v>6738</v>
      </c>
      <c r="F9" s="57">
        <v>6999.72</v>
      </c>
    </row>
    <row r="10" spans="1:6" x14ac:dyDescent="0.2">
      <c r="A10" s="54" t="s">
        <v>11</v>
      </c>
      <c r="B10" s="55">
        <v>19664.669999999998</v>
      </c>
      <c r="C10" s="56">
        <v>24682</v>
      </c>
      <c r="D10" s="55">
        <v>19637.64</v>
      </c>
      <c r="E10" s="56">
        <v>25058</v>
      </c>
      <c r="F10" s="57">
        <v>19651.154999999999</v>
      </c>
    </row>
    <row r="11" spans="1:6" x14ac:dyDescent="0.2">
      <c r="A11" s="54" t="s">
        <v>12</v>
      </c>
      <c r="B11" s="55">
        <v>4741.03</v>
      </c>
      <c r="C11" s="56">
        <v>11586</v>
      </c>
      <c r="D11" s="55">
        <v>4510.29</v>
      </c>
      <c r="E11" s="56">
        <v>11506</v>
      </c>
      <c r="F11" s="57">
        <v>4625.66</v>
      </c>
    </row>
    <row r="12" spans="1:6" x14ac:dyDescent="0.2">
      <c r="A12" s="54" t="s">
        <v>13</v>
      </c>
      <c r="B12" s="55">
        <v>63.79</v>
      </c>
      <c r="C12" s="56">
        <v>903</v>
      </c>
      <c r="D12" s="55">
        <v>83.77</v>
      </c>
      <c r="E12" s="56">
        <v>930</v>
      </c>
      <c r="F12" s="57">
        <v>73.78</v>
      </c>
    </row>
    <row r="13" spans="1:6" x14ac:dyDescent="0.2">
      <c r="A13" s="54" t="s">
        <v>14</v>
      </c>
      <c r="B13" s="55">
        <v>1695.01</v>
      </c>
      <c r="C13" s="56">
        <v>6137</v>
      </c>
      <c r="D13" s="55">
        <v>1684.88</v>
      </c>
      <c r="E13" s="56">
        <v>6168</v>
      </c>
      <c r="F13" s="57">
        <v>1689.9449999999999</v>
      </c>
    </row>
    <row r="14" spans="1:6" x14ac:dyDescent="0.2">
      <c r="A14" s="54" t="s">
        <v>15</v>
      </c>
      <c r="B14" s="55">
        <v>0</v>
      </c>
      <c r="C14" s="56">
        <v>348</v>
      </c>
      <c r="D14" s="55">
        <v>0</v>
      </c>
      <c r="E14" s="56">
        <v>347</v>
      </c>
      <c r="F14" s="57">
        <v>0</v>
      </c>
    </row>
    <row r="15" spans="1:6" x14ac:dyDescent="0.2">
      <c r="A15" s="54" t="s">
        <v>16</v>
      </c>
      <c r="B15" s="55">
        <v>7815.34</v>
      </c>
      <c r="C15" s="56">
        <v>17397</v>
      </c>
      <c r="D15" s="55">
        <v>7802.98</v>
      </c>
      <c r="E15" s="56">
        <v>17157</v>
      </c>
      <c r="F15" s="57">
        <v>7809.16</v>
      </c>
    </row>
    <row r="16" spans="1:6" x14ac:dyDescent="0.2">
      <c r="A16" s="54" t="s">
        <v>17</v>
      </c>
      <c r="B16" s="55">
        <v>1353.15</v>
      </c>
      <c r="C16" s="56">
        <v>8831</v>
      </c>
      <c r="D16" s="55">
        <v>1918.77</v>
      </c>
      <c r="E16" s="56">
        <v>8902</v>
      </c>
      <c r="F16" s="57">
        <v>1635.96</v>
      </c>
    </row>
    <row r="17" spans="1:6" x14ac:dyDescent="0.2">
      <c r="A17" s="54" t="s">
        <v>18</v>
      </c>
      <c r="B17" s="55">
        <v>78087.05</v>
      </c>
      <c r="C17" s="56">
        <v>76677</v>
      </c>
      <c r="D17" s="55">
        <v>74385.259999999995</v>
      </c>
      <c r="E17" s="56">
        <v>76063</v>
      </c>
      <c r="F17" s="57">
        <v>76236.154999999999</v>
      </c>
    </row>
    <row r="18" spans="1:6" x14ac:dyDescent="0.2">
      <c r="A18" s="54" t="s">
        <v>19</v>
      </c>
      <c r="B18" s="55">
        <v>7504.7</v>
      </c>
      <c r="C18" s="56">
        <v>15322</v>
      </c>
      <c r="D18" s="55">
        <v>7695.45</v>
      </c>
      <c r="E18" s="56">
        <v>15279</v>
      </c>
      <c r="F18" s="57">
        <v>7600.0749999999998</v>
      </c>
    </row>
    <row r="19" spans="1:6" x14ac:dyDescent="0.2">
      <c r="A19" s="54" t="s">
        <v>20</v>
      </c>
      <c r="B19" s="55">
        <v>12135.64</v>
      </c>
      <c r="C19" s="56">
        <v>15059</v>
      </c>
      <c r="D19" s="55">
        <v>12523.82</v>
      </c>
      <c r="E19" s="56">
        <v>15031</v>
      </c>
      <c r="F19" s="57">
        <v>12329.73</v>
      </c>
    </row>
    <row r="20" spans="1:6" x14ac:dyDescent="0.2">
      <c r="A20" s="54" t="s">
        <v>21</v>
      </c>
      <c r="B20" s="55">
        <v>2707.16</v>
      </c>
      <c r="C20" s="56">
        <v>6639</v>
      </c>
      <c r="D20" s="55">
        <v>2791.78</v>
      </c>
      <c r="E20" s="56">
        <v>6633</v>
      </c>
      <c r="F20" s="57">
        <v>2749.47</v>
      </c>
    </row>
    <row r="21" spans="1:6" x14ac:dyDescent="0.2">
      <c r="A21" s="54" t="s">
        <v>22</v>
      </c>
      <c r="B21" s="55">
        <v>403.62</v>
      </c>
      <c r="C21" s="56">
        <v>1463</v>
      </c>
      <c r="D21" s="55">
        <v>417.41</v>
      </c>
      <c r="E21" s="56">
        <v>1501</v>
      </c>
      <c r="F21" s="57">
        <v>410.51499999999999</v>
      </c>
    </row>
    <row r="22" spans="1:6" x14ac:dyDescent="0.2">
      <c r="A22" s="54" t="s">
        <v>23</v>
      </c>
      <c r="B22" s="55">
        <v>150.31</v>
      </c>
      <c r="C22" s="56">
        <v>518</v>
      </c>
      <c r="D22" s="55">
        <v>179.79</v>
      </c>
      <c r="E22" s="56">
        <v>528</v>
      </c>
      <c r="F22" s="57">
        <v>165.05</v>
      </c>
    </row>
    <row r="23" spans="1:6" x14ac:dyDescent="0.2">
      <c r="A23" s="54" t="s">
        <v>24</v>
      </c>
      <c r="B23" s="55">
        <v>589.76</v>
      </c>
      <c r="C23" s="56">
        <v>2437</v>
      </c>
      <c r="D23" s="55">
        <v>580.6</v>
      </c>
      <c r="E23" s="56">
        <v>2465</v>
      </c>
      <c r="F23" s="57">
        <v>585.17999999999995</v>
      </c>
    </row>
    <row r="24" spans="1:6" x14ac:dyDescent="0.2">
      <c r="A24" s="54" t="s">
        <v>25</v>
      </c>
      <c r="B24" s="55">
        <v>1915.35</v>
      </c>
      <c r="C24" s="56">
        <v>5631</v>
      </c>
      <c r="D24" s="55">
        <v>2039.71</v>
      </c>
      <c r="E24" s="56">
        <v>5590</v>
      </c>
      <c r="F24" s="57">
        <v>1977.53</v>
      </c>
    </row>
    <row r="25" spans="1:6" x14ac:dyDescent="0.2">
      <c r="A25" s="54" t="s">
        <v>26</v>
      </c>
      <c r="B25" s="55">
        <v>3115.16</v>
      </c>
      <c r="C25" s="56">
        <v>8439</v>
      </c>
      <c r="D25" s="55">
        <v>3133.95</v>
      </c>
      <c r="E25" s="56">
        <v>8425</v>
      </c>
      <c r="F25" s="57">
        <v>3124.5549999999998</v>
      </c>
    </row>
    <row r="26" spans="1:6" x14ac:dyDescent="0.2">
      <c r="A26" s="54" t="s">
        <v>378</v>
      </c>
      <c r="B26" s="55">
        <v>341.61</v>
      </c>
      <c r="C26" s="56">
        <v>1187</v>
      </c>
      <c r="D26" s="55">
        <v>357.58</v>
      </c>
      <c r="E26" s="56">
        <v>1166</v>
      </c>
      <c r="F26" s="57">
        <v>349.59500000000003</v>
      </c>
    </row>
    <row r="27" spans="1:6" x14ac:dyDescent="0.2">
      <c r="A27" s="54" t="s">
        <v>27</v>
      </c>
      <c r="B27" s="55">
        <v>1040.45</v>
      </c>
      <c r="C27" s="56">
        <v>2932</v>
      </c>
      <c r="D27" s="55">
        <v>988.48</v>
      </c>
      <c r="E27" s="56">
        <v>2999</v>
      </c>
      <c r="F27" s="57">
        <v>1014.465</v>
      </c>
    </row>
    <row r="28" spans="1:6" x14ac:dyDescent="0.2">
      <c r="A28" s="54" t="s">
        <v>28</v>
      </c>
      <c r="B28" s="55">
        <v>565.96</v>
      </c>
      <c r="C28" s="56">
        <v>1105</v>
      </c>
      <c r="D28" s="55">
        <v>572.95000000000005</v>
      </c>
      <c r="E28" s="56">
        <v>1073</v>
      </c>
      <c r="F28" s="57">
        <v>569.45500000000004</v>
      </c>
    </row>
    <row r="29" spans="1:6" x14ac:dyDescent="0.2">
      <c r="A29" s="54" t="s">
        <v>29</v>
      </c>
      <c r="B29" s="55">
        <v>960.41</v>
      </c>
      <c r="C29" s="56">
        <v>2677</v>
      </c>
      <c r="D29" s="55">
        <v>941.78</v>
      </c>
      <c r="E29" s="56">
        <v>2742</v>
      </c>
      <c r="F29" s="57">
        <v>951.09500000000003</v>
      </c>
    </row>
    <row r="30" spans="1:6" x14ac:dyDescent="0.2">
      <c r="A30" s="54" t="s">
        <v>30</v>
      </c>
      <c r="B30" s="55">
        <v>214.94</v>
      </c>
      <c r="C30" s="56">
        <v>1581</v>
      </c>
      <c r="D30" s="55">
        <v>290.02</v>
      </c>
      <c r="E30" s="56">
        <v>1589</v>
      </c>
      <c r="F30" s="57">
        <v>252.48</v>
      </c>
    </row>
    <row r="31" spans="1:6" x14ac:dyDescent="0.2">
      <c r="A31" s="54" t="s">
        <v>31</v>
      </c>
      <c r="B31" s="55">
        <v>487.72</v>
      </c>
      <c r="C31" s="56">
        <v>1014</v>
      </c>
      <c r="D31" s="55">
        <v>415.8</v>
      </c>
      <c r="E31" s="56">
        <v>989</v>
      </c>
      <c r="F31" s="57">
        <v>451.76</v>
      </c>
    </row>
    <row r="32" spans="1:6" x14ac:dyDescent="0.2">
      <c r="A32" s="54" t="s">
        <v>32</v>
      </c>
      <c r="B32" s="55">
        <v>155.47</v>
      </c>
      <c r="C32" s="56">
        <v>2128</v>
      </c>
      <c r="D32" s="55">
        <v>154.72</v>
      </c>
      <c r="E32" s="56">
        <v>2106</v>
      </c>
      <c r="F32" s="57">
        <v>155.095</v>
      </c>
    </row>
    <row r="33" spans="1:6" x14ac:dyDescent="0.2">
      <c r="A33" s="54" t="s">
        <v>33</v>
      </c>
      <c r="B33" s="55">
        <v>5609.57</v>
      </c>
      <c r="C33" s="56">
        <v>6385</v>
      </c>
      <c r="D33" s="55">
        <v>5267.82</v>
      </c>
      <c r="E33" s="56">
        <v>6523</v>
      </c>
      <c r="F33" s="57">
        <v>5438.6949999999997</v>
      </c>
    </row>
    <row r="34" spans="1:6" x14ac:dyDescent="0.2">
      <c r="A34" s="54" t="s">
        <v>34</v>
      </c>
      <c r="B34" s="55">
        <v>565.01</v>
      </c>
      <c r="C34" s="56">
        <v>3458</v>
      </c>
      <c r="D34" s="55">
        <v>645.77</v>
      </c>
      <c r="E34" s="56">
        <v>3496</v>
      </c>
      <c r="F34" s="57">
        <v>605.39</v>
      </c>
    </row>
    <row r="35" spans="1:6" x14ac:dyDescent="0.2">
      <c r="A35" s="54" t="s">
        <v>35</v>
      </c>
      <c r="B35" s="55">
        <v>504.25</v>
      </c>
      <c r="C35" s="56">
        <v>2958</v>
      </c>
      <c r="D35" s="55">
        <v>598.59</v>
      </c>
      <c r="E35" s="56">
        <v>2994</v>
      </c>
      <c r="F35" s="57">
        <v>551.41999999999996</v>
      </c>
    </row>
    <row r="36" spans="1:6" x14ac:dyDescent="0.2">
      <c r="A36" s="54" t="s">
        <v>36</v>
      </c>
      <c r="B36" s="55">
        <v>699.83</v>
      </c>
      <c r="C36" s="56">
        <v>2736</v>
      </c>
      <c r="D36" s="55">
        <v>782.84</v>
      </c>
      <c r="E36" s="56">
        <v>2780</v>
      </c>
      <c r="F36" s="57">
        <v>741.33500000000004</v>
      </c>
    </row>
    <row r="37" spans="1:6" x14ac:dyDescent="0.2">
      <c r="A37" s="54" t="s">
        <v>37</v>
      </c>
      <c r="B37" s="55">
        <v>571.32000000000005</v>
      </c>
      <c r="C37" s="56">
        <v>2416</v>
      </c>
      <c r="D37" s="55">
        <v>711.27</v>
      </c>
      <c r="E37" s="56">
        <v>2520</v>
      </c>
      <c r="F37" s="57">
        <v>641.29499999999996</v>
      </c>
    </row>
    <row r="38" spans="1:6" x14ac:dyDescent="0.2">
      <c r="A38" s="54" t="s">
        <v>38</v>
      </c>
      <c r="B38" s="55">
        <v>3500.38</v>
      </c>
      <c r="C38" s="56">
        <v>3873</v>
      </c>
      <c r="D38" s="55">
        <v>3460.36</v>
      </c>
      <c r="E38" s="56">
        <v>3871</v>
      </c>
      <c r="F38" s="57">
        <v>3480.37</v>
      </c>
    </row>
    <row r="39" spans="1:6" x14ac:dyDescent="0.2">
      <c r="A39" s="54" t="s">
        <v>39</v>
      </c>
      <c r="B39" s="55">
        <v>352.74</v>
      </c>
      <c r="C39" s="56">
        <v>1935</v>
      </c>
      <c r="D39" s="55">
        <v>402.45</v>
      </c>
      <c r="E39" s="56">
        <v>1966</v>
      </c>
      <c r="F39" s="57">
        <v>377.59500000000003</v>
      </c>
    </row>
    <row r="40" spans="1:6" x14ac:dyDescent="0.2">
      <c r="A40" s="54" t="s">
        <v>40</v>
      </c>
      <c r="B40" s="55">
        <v>138.80000000000001</v>
      </c>
      <c r="C40" s="56">
        <v>1408</v>
      </c>
      <c r="D40" s="55">
        <v>95.98</v>
      </c>
      <c r="E40" s="56">
        <v>1425</v>
      </c>
      <c r="F40" s="57">
        <v>117.39</v>
      </c>
    </row>
    <row r="41" spans="1:6" x14ac:dyDescent="0.2">
      <c r="A41" s="54" t="s">
        <v>41</v>
      </c>
      <c r="B41" s="55">
        <v>0</v>
      </c>
      <c r="C41" s="56">
        <v>3690</v>
      </c>
      <c r="D41" s="55">
        <v>0</v>
      </c>
      <c r="E41" s="56">
        <v>3590</v>
      </c>
      <c r="F41" s="57">
        <v>0</v>
      </c>
    </row>
    <row r="42" spans="1:6" x14ac:dyDescent="0.2">
      <c r="A42" s="54" t="s">
        <v>42</v>
      </c>
      <c r="B42" s="55">
        <v>874.12</v>
      </c>
      <c r="C42" s="56">
        <v>3916</v>
      </c>
      <c r="D42" s="55">
        <v>888.12</v>
      </c>
      <c r="E42" s="56">
        <v>4003</v>
      </c>
      <c r="F42" s="57">
        <v>881.12</v>
      </c>
    </row>
    <row r="43" spans="1:6" x14ac:dyDescent="0.2">
      <c r="A43" s="54" t="s">
        <v>43</v>
      </c>
      <c r="B43" s="55">
        <v>209.53</v>
      </c>
      <c r="C43" s="56">
        <v>1032</v>
      </c>
      <c r="D43" s="55">
        <v>166.39</v>
      </c>
      <c r="E43" s="56">
        <v>1052</v>
      </c>
      <c r="F43" s="57">
        <v>187.96</v>
      </c>
    </row>
    <row r="44" spans="1:6" x14ac:dyDescent="0.2">
      <c r="A44" s="54" t="s">
        <v>44</v>
      </c>
      <c r="B44" s="55">
        <v>712.78</v>
      </c>
      <c r="C44" s="56">
        <v>2109</v>
      </c>
      <c r="D44" s="55">
        <v>676.74</v>
      </c>
      <c r="E44" s="56">
        <v>2092</v>
      </c>
      <c r="F44" s="57">
        <v>694.76</v>
      </c>
    </row>
    <row r="45" spans="1:6" x14ac:dyDescent="0.2">
      <c r="A45" s="54" t="s">
        <v>45</v>
      </c>
      <c r="B45" s="55">
        <v>212.99</v>
      </c>
      <c r="C45" s="56">
        <v>2605</v>
      </c>
      <c r="D45" s="55">
        <v>226.45</v>
      </c>
      <c r="E45" s="56">
        <v>2651</v>
      </c>
      <c r="F45" s="57">
        <v>219.72</v>
      </c>
    </row>
    <row r="46" spans="1:6" x14ac:dyDescent="0.2">
      <c r="A46" s="54" t="s">
        <v>46</v>
      </c>
      <c r="B46" s="55">
        <v>481.19</v>
      </c>
      <c r="C46" s="56">
        <v>2250</v>
      </c>
      <c r="D46" s="55">
        <v>508.83</v>
      </c>
      <c r="E46" s="56">
        <v>2283</v>
      </c>
      <c r="F46" s="57">
        <v>495.01</v>
      </c>
    </row>
    <row r="47" spans="1:6" x14ac:dyDescent="0.2">
      <c r="A47" s="54" t="s">
        <v>47</v>
      </c>
      <c r="B47" s="55">
        <v>1248.17</v>
      </c>
      <c r="C47" s="56">
        <v>2924</v>
      </c>
      <c r="D47" s="55">
        <v>1703.23</v>
      </c>
      <c r="E47" s="56">
        <v>3042</v>
      </c>
      <c r="F47" s="57">
        <v>1475.7</v>
      </c>
    </row>
    <row r="48" spans="1:6" x14ac:dyDescent="0.2">
      <c r="A48" s="54" t="s">
        <v>48</v>
      </c>
      <c r="B48" s="55">
        <v>7223.99</v>
      </c>
      <c r="C48" s="56">
        <v>17754</v>
      </c>
      <c r="D48" s="55">
        <v>7559.66</v>
      </c>
      <c r="E48" s="56">
        <v>17565</v>
      </c>
      <c r="F48" s="57">
        <v>7391.8249999999998</v>
      </c>
    </row>
    <row r="49" spans="1:6" x14ac:dyDescent="0.2">
      <c r="A49" s="54" t="s">
        <v>49</v>
      </c>
      <c r="B49" s="55">
        <v>181.67</v>
      </c>
      <c r="C49" s="56">
        <v>2638</v>
      </c>
      <c r="D49" s="55">
        <v>216.35</v>
      </c>
      <c r="E49" s="56">
        <v>2607</v>
      </c>
      <c r="F49" s="57">
        <v>199.01</v>
      </c>
    </row>
    <row r="50" spans="1:6" x14ac:dyDescent="0.2">
      <c r="A50" s="54" t="s">
        <v>50</v>
      </c>
      <c r="B50" s="55">
        <v>804.18</v>
      </c>
      <c r="C50" s="56">
        <v>1658</v>
      </c>
      <c r="D50" s="55">
        <v>732.34</v>
      </c>
      <c r="E50" s="56">
        <v>1695</v>
      </c>
      <c r="F50" s="57">
        <v>768.26</v>
      </c>
    </row>
    <row r="51" spans="1:6" x14ac:dyDescent="0.2">
      <c r="A51" s="54" t="s">
        <v>51</v>
      </c>
      <c r="B51" s="55">
        <v>1526.02</v>
      </c>
      <c r="C51" s="56">
        <v>2306</v>
      </c>
      <c r="D51" s="55">
        <v>1552.87</v>
      </c>
      <c r="E51" s="56">
        <v>2311</v>
      </c>
      <c r="F51" s="57">
        <v>1539.4449999999999</v>
      </c>
    </row>
    <row r="52" spans="1:6" x14ac:dyDescent="0.2">
      <c r="A52" s="54" t="s">
        <v>52</v>
      </c>
      <c r="B52" s="55">
        <v>0</v>
      </c>
      <c r="C52" s="56">
        <v>1772</v>
      </c>
      <c r="D52" s="55">
        <v>0</v>
      </c>
      <c r="E52" s="56">
        <v>1785</v>
      </c>
      <c r="F52" s="57">
        <v>0</v>
      </c>
    </row>
    <row r="53" spans="1:6" x14ac:dyDescent="0.2">
      <c r="A53" s="54" t="s">
        <v>53</v>
      </c>
      <c r="B53" s="55">
        <v>1121.4100000000001</v>
      </c>
      <c r="C53" s="56">
        <v>2615</v>
      </c>
      <c r="D53" s="55">
        <v>1128.7</v>
      </c>
      <c r="E53" s="56">
        <v>2606</v>
      </c>
      <c r="F53" s="57">
        <v>1125.0550000000001</v>
      </c>
    </row>
    <row r="54" spans="1:6" x14ac:dyDescent="0.2">
      <c r="A54" s="54" t="s">
        <v>54</v>
      </c>
      <c r="B54" s="55">
        <v>1117.53</v>
      </c>
      <c r="C54" s="56">
        <v>2432</v>
      </c>
      <c r="D54" s="55">
        <v>986.82</v>
      </c>
      <c r="E54" s="56">
        <v>2420</v>
      </c>
      <c r="F54" s="57">
        <v>1052.175</v>
      </c>
    </row>
    <row r="55" spans="1:6" x14ac:dyDescent="0.2">
      <c r="A55" s="54" t="s">
        <v>55</v>
      </c>
      <c r="B55" s="55">
        <v>5000.58</v>
      </c>
      <c r="C55" s="56">
        <v>6370</v>
      </c>
      <c r="D55" s="55">
        <v>5179.1499999999996</v>
      </c>
      <c r="E55" s="56">
        <v>6327</v>
      </c>
      <c r="F55" s="57">
        <v>5089.8649999999998</v>
      </c>
    </row>
    <row r="56" spans="1:6" x14ac:dyDescent="0.2">
      <c r="A56" s="54" t="s">
        <v>56</v>
      </c>
      <c r="B56" s="55">
        <v>0</v>
      </c>
      <c r="C56" s="56">
        <v>3439</v>
      </c>
      <c r="D56" s="55">
        <v>0</v>
      </c>
      <c r="E56" s="56">
        <v>3454</v>
      </c>
      <c r="F56" s="57">
        <v>0</v>
      </c>
    </row>
    <row r="57" spans="1:6" x14ac:dyDescent="0.2">
      <c r="A57" s="54" t="s">
        <v>57</v>
      </c>
      <c r="B57" s="55">
        <v>2151.5</v>
      </c>
      <c r="C57" s="56">
        <v>3146</v>
      </c>
      <c r="D57" s="55">
        <v>1999.08</v>
      </c>
      <c r="E57" s="56">
        <v>3066</v>
      </c>
      <c r="F57" s="57">
        <v>2075.29</v>
      </c>
    </row>
    <row r="58" spans="1:6" x14ac:dyDescent="0.2">
      <c r="A58" s="54" t="s">
        <v>58</v>
      </c>
      <c r="B58" s="55">
        <v>465.31</v>
      </c>
      <c r="C58" s="56">
        <v>1787</v>
      </c>
      <c r="D58" s="55">
        <v>628.11</v>
      </c>
      <c r="E58" s="56">
        <v>1787</v>
      </c>
      <c r="F58" s="57">
        <v>546.71</v>
      </c>
    </row>
    <row r="59" spans="1:6" x14ac:dyDescent="0.2">
      <c r="A59" s="54" t="s">
        <v>59</v>
      </c>
      <c r="B59" s="55">
        <v>1266.67</v>
      </c>
      <c r="C59" s="56">
        <v>2961</v>
      </c>
      <c r="D59" s="55">
        <v>1283.99</v>
      </c>
      <c r="E59" s="56">
        <v>3016</v>
      </c>
      <c r="F59" s="57">
        <v>1275.33</v>
      </c>
    </row>
    <row r="60" spans="1:6" x14ac:dyDescent="0.2">
      <c r="A60" s="54" t="s">
        <v>60</v>
      </c>
      <c r="B60" s="55">
        <v>148.24</v>
      </c>
      <c r="C60" s="56">
        <v>3086</v>
      </c>
      <c r="D60" s="55">
        <v>226.39</v>
      </c>
      <c r="E60" s="56">
        <v>3175</v>
      </c>
      <c r="F60" s="57">
        <v>187.315</v>
      </c>
    </row>
    <row r="61" spans="1:6" x14ac:dyDescent="0.2">
      <c r="A61" s="54" t="s">
        <v>61</v>
      </c>
      <c r="B61" s="55">
        <v>775.34</v>
      </c>
      <c r="C61" s="56">
        <v>1993</v>
      </c>
      <c r="D61" s="55">
        <v>754.61</v>
      </c>
      <c r="E61" s="56">
        <v>2015</v>
      </c>
      <c r="F61" s="57">
        <v>764.97500000000002</v>
      </c>
    </row>
    <row r="62" spans="1:6" x14ac:dyDescent="0.2">
      <c r="A62" s="54" t="s">
        <v>62</v>
      </c>
      <c r="B62" s="55">
        <v>689.8</v>
      </c>
      <c r="C62" s="56">
        <v>5022</v>
      </c>
      <c r="D62" s="55">
        <v>708.56</v>
      </c>
      <c r="E62" s="56">
        <v>5032</v>
      </c>
      <c r="F62" s="57">
        <v>699.18</v>
      </c>
    </row>
    <row r="63" spans="1:6" x14ac:dyDescent="0.2">
      <c r="A63" s="54" t="s">
        <v>63</v>
      </c>
      <c r="B63" s="55">
        <v>1207.43</v>
      </c>
      <c r="C63" s="56">
        <v>4837</v>
      </c>
      <c r="D63" s="55">
        <v>1404.12</v>
      </c>
      <c r="E63" s="56">
        <v>4788</v>
      </c>
      <c r="F63" s="57">
        <v>1305.7750000000001</v>
      </c>
    </row>
    <row r="64" spans="1:6" x14ac:dyDescent="0.2">
      <c r="A64" s="54" t="s">
        <v>64</v>
      </c>
      <c r="B64" s="55">
        <v>936.05</v>
      </c>
      <c r="C64" s="56">
        <v>4254</v>
      </c>
      <c r="D64" s="55">
        <v>1110.24</v>
      </c>
      <c r="E64" s="56">
        <v>4397</v>
      </c>
      <c r="F64" s="57">
        <v>1023.145</v>
      </c>
    </row>
    <row r="65" spans="1:6" x14ac:dyDescent="0.2">
      <c r="A65" s="54" t="s">
        <v>65</v>
      </c>
      <c r="B65" s="55">
        <v>334.48</v>
      </c>
      <c r="C65" s="56">
        <v>2204</v>
      </c>
      <c r="D65" s="55">
        <v>229.91</v>
      </c>
      <c r="E65" s="56">
        <v>2172</v>
      </c>
      <c r="F65" s="57">
        <v>282.19499999999999</v>
      </c>
    </row>
    <row r="66" spans="1:6" x14ac:dyDescent="0.2">
      <c r="A66" s="54" t="s">
        <v>66</v>
      </c>
      <c r="B66" s="55">
        <v>6070.62</v>
      </c>
      <c r="C66" s="56">
        <v>8264</v>
      </c>
      <c r="D66" s="55">
        <v>6349.22</v>
      </c>
      <c r="E66" s="56">
        <v>8352</v>
      </c>
      <c r="F66" s="57">
        <v>6209.92</v>
      </c>
    </row>
    <row r="67" spans="1:6" x14ac:dyDescent="0.2">
      <c r="A67" s="54" t="s">
        <v>67</v>
      </c>
      <c r="B67" s="55">
        <v>4597.34</v>
      </c>
      <c r="C67" s="56">
        <v>5035</v>
      </c>
      <c r="D67" s="55">
        <v>4558.5200000000004</v>
      </c>
      <c r="E67" s="56">
        <v>5032</v>
      </c>
      <c r="F67" s="57">
        <v>4577.93</v>
      </c>
    </row>
    <row r="68" spans="1:6" x14ac:dyDescent="0.2">
      <c r="A68" s="54" t="s">
        <v>68</v>
      </c>
      <c r="B68" s="55">
        <v>777.54</v>
      </c>
      <c r="C68" s="56">
        <v>3070</v>
      </c>
      <c r="D68" s="55">
        <v>761.53</v>
      </c>
      <c r="E68" s="56">
        <v>3097</v>
      </c>
      <c r="F68" s="57">
        <v>769.53499999999997</v>
      </c>
    </row>
    <row r="69" spans="1:6" x14ac:dyDescent="0.2">
      <c r="A69" s="54" t="s">
        <v>69</v>
      </c>
      <c r="B69" s="55">
        <v>6281.71</v>
      </c>
      <c r="C69" s="56">
        <v>9959</v>
      </c>
      <c r="D69" s="55">
        <v>5885.31</v>
      </c>
      <c r="E69" s="56">
        <v>9831</v>
      </c>
      <c r="F69" s="57">
        <v>6083.51</v>
      </c>
    </row>
    <row r="70" spans="1:6" x14ac:dyDescent="0.2">
      <c r="A70" s="54" t="s">
        <v>70</v>
      </c>
      <c r="B70" s="55">
        <v>1561.46</v>
      </c>
      <c r="C70" s="56">
        <v>2952</v>
      </c>
      <c r="D70" s="55">
        <v>1482.2</v>
      </c>
      <c r="E70" s="56">
        <v>3001</v>
      </c>
      <c r="F70" s="57">
        <v>1521.83</v>
      </c>
    </row>
    <row r="71" spans="1:6" x14ac:dyDescent="0.2">
      <c r="A71" s="54" t="s">
        <v>364</v>
      </c>
      <c r="B71" s="55">
        <v>4054.7</v>
      </c>
      <c r="C71" s="56">
        <v>9511</v>
      </c>
      <c r="D71" s="55">
        <v>4149.03</v>
      </c>
      <c r="E71" s="56">
        <v>9518</v>
      </c>
      <c r="F71" s="57">
        <v>4101.8649999999998</v>
      </c>
    </row>
    <row r="72" spans="1:6" x14ac:dyDescent="0.2">
      <c r="A72" s="54" t="s">
        <v>71</v>
      </c>
      <c r="B72" s="55">
        <v>210.29</v>
      </c>
      <c r="C72" s="56">
        <v>2359</v>
      </c>
      <c r="D72" s="55">
        <v>183.02</v>
      </c>
      <c r="E72" s="56">
        <v>2363</v>
      </c>
      <c r="F72" s="57">
        <v>196.655</v>
      </c>
    </row>
    <row r="73" spans="1:6" x14ac:dyDescent="0.2">
      <c r="A73" s="54" t="s">
        <v>72</v>
      </c>
      <c r="B73" s="55">
        <v>480.53</v>
      </c>
      <c r="C73" s="56">
        <v>696</v>
      </c>
      <c r="D73" s="55">
        <v>488.62</v>
      </c>
      <c r="E73" s="56">
        <v>654</v>
      </c>
      <c r="F73" s="57">
        <v>484.57499999999999</v>
      </c>
    </row>
    <row r="74" spans="1:6" x14ac:dyDescent="0.2">
      <c r="A74" s="54" t="s">
        <v>73</v>
      </c>
      <c r="B74" s="55">
        <v>2868.5</v>
      </c>
      <c r="C74" s="56">
        <v>5586</v>
      </c>
      <c r="D74" s="55">
        <v>2614.56</v>
      </c>
      <c r="E74" s="56">
        <v>5612</v>
      </c>
      <c r="F74" s="57">
        <v>2741.53</v>
      </c>
    </row>
    <row r="75" spans="1:6" x14ac:dyDescent="0.2">
      <c r="A75" s="54" t="s">
        <v>74</v>
      </c>
      <c r="B75" s="55">
        <v>868.33</v>
      </c>
      <c r="C75" s="56">
        <v>2402</v>
      </c>
      <c r="D75" s="55">
        <v>885.51</v>
      </c>
      <c r="E75" s="56">
        <v>2450</v>
      </c>
      <c r="F75" s="57">
        <v>876.92</v>
      </c>
    </row>
    <row r="76" spans="1:6" x14ac:dyDescent="0.2">
      <c r="A76" s="54" t="s">
        <v>75</v>
      </c>
      <c r="B76" s="55">
        <v>11594.11</v>
      </c>
      <c r="C76" s="56">
        <v>11783</v>
      </c>
      <c r="D76" s="55">
        <v>11462.32</v>
      </c>
      <c r="E76" s="56">
        <v>11667</v>
      </c>
      <c r="F76" s="57">
        <v>11528.215</v>
      </c>
    </row>
    <row r="77" spans="1:6" x14ac:dyDescent="0.2">
      <c r="A77" s="54" t="s">
        <v>76</v>
      </c>
      <c r="B77" s="55">
        <v>521.08000000000004</v>
      </c>
      <c r="C77" s="56">
        <v>1885</v>
      </c>
      <c r="D77" s="55">
        <v>608.75</v>
      </c>
      <c r="E77" s="56">
        <v>1908</v>
      </c>
      <c r="F77" s="57">
        <v>564.91499999999996</v>
      </c>
    </row>
    <row r="78" spans="1:6" x14ac:dyDescent="0.2">
      <c r="A78" s="54" t="s">
        <v>77</v>
      </c>
      <c r="B78" s="55">
        <v>447.57</v>
      </c>
      <c r="C78" s="56">
        <v>2342</v>
      </c>
      <c r="D78" s="55">
        <v>589.97</v>
      </c>
      <c r="E78" s="56">
        <v>2338</v>
      </c>
      <c r="F78" s="57">
        <v>518.77</v>
      </c>
    </row>
    <row r="79" spans="1:6" x14ac:dyDescent="0.2">
      <c r="A79" s="54" t="s">
        <v>78</v>
      </c>
      <c r="B79" s="55">
        <v>2277.4</v>
      </c>
      <c r="C79" s="56">
        <v>4389</v>
      </c>
      <c r="D79" s="55">
        <v>2332.5700000000002</v>
      </c>
      <c r="E79" s="56">
        <v>4419</v>
      </c>
      <c r="F79" s="57">
        <v>2304.9850000000001</v>
      </c>
    </row>
    <row r="80" spans="1:6" x14ac:dyDescent="0.2">
      <c r="A80" s="54" t="s">
        <v>79</v>
      </c>
      <c r="B80" s="55">
        <v>715.93</v>
      </c>
      <c r="C80" s="56">
        <v>1739</v>
      </c>
      <c r="D80" s="55">
        <v>746.93</v>
      </c>
      <c r="E80" s="56">
        <v>1705</v>
      </c>
      <c r="F80" s="57">
        <v>731.43</v>
      </c>
    </row>
    <row r="81" spans="1:6" x14ac:dyDescent="0.2">
      <c r="A81" s="54" t="s">
        <v>80</v>
      </c>
      <c r="B81" s="55">
        <v>890.91</v>
      </c>
      <c r="C81" s="56">
        <v>2205</v>
      </c>
      <c r="D81" s="55">
        <v>797.52</v>
      </c>
      <c r="E81" s="56">
        <v>2134</v>
      </c>
      <c r="F81" s="57">
        <v>844.21500000000003</v>
      </c>
    </row>
    <row r="82" spans="1:6" x14ac:dyDescent="0.2">
      <c r="A82" s="54" t="s">
        <v>81</v>
      </c>
      <c r="B82" s="55">
        <v>1069.7</v>
      </c>
      <c r="C82" s="56">
        <v>2364</v>
      </c>
      <c r="D82" s="55">
        <v>876.91</v>
      </c>
      <c r="E82" s="56">
        <v>2370</v>
      </c>
      <c r="F82" s="57">
        <v>973.30499999999995</v>
      </c>
    </row>
    <row r="83" spans="1:6" x14ac:dyDescent="0.2">
      <c r="A83" s="54" t="s">
        <v>82</v>
      </c>
      <c r="B83" s="55">
        <v>946.32</v>
      </c>
      <c r="C83" s="56">
        <v>3381</v>
      </c>
      <c r="D83" s="55">
        <v>1047.4100000000001</v>
      </c>
      <c r="E83" s="56">
        <v>3319</v>
      </c>
      <c r="F83" s="57">
        <v>996.86500000000001</v>
      </c>
    </row>
    <row r="84" spans="1:6" x14ac:dyDescent="0.2">
      <c r="A84" s="54" t="s">
        <v>83</v>
      </c>
      <c r="B84" s="55">
        <v>5854.98</v>
      </c>
      <c r="C84" s="56">
        <v>13269</v>
      </c>
      <c r="D84" s="55">
        <v>5610.68</v>
      </c>
      <c r="E84" s="56">
        <v>13696</v>
      </c>
      <c r="F84" s="57">
        <v>5732.83</v>
      </c>
    </row>
    <row r="85" spans="1:6" x14ac:dyDescent="0.2">
      <c r="A85" s="54" t="s">
        <v>84</v>
      </c>
      <c r="B85" s="55">
        <v>102.51</v>
      </c>
      <c r="C85" s="56">
        <v>873</v>
      </c>
      <c r="D85" s="55">
        <v>125.5</v>
      </c>
      <c r="E85" s="56">
        <v>923</v>
      </c>
      <c r="F85" s="57">
        <v>114.005</v>
      </c>
    </row>
    <row r="86" spans="1:6" x14ac:dyDescent="0.2">
      <c r="A86" s="54" t="s">
        <v>363</v>
      </c>
      <c r="B86" s="55">
        <v>3263.12</v>
      </c>
      <c r="C86" s="56">
        <v>3965</v>
      </c>
      <c r="D86" s="55">
        <v>3433.75</v>
      </c>
      <c r="E86" s="56">
        <v>3915</v>
      </c>
      <c r="F86" s="57">
        <v>3348.4349999999999</v>
      </c>
    </row>
    <row r="87" spans="1:6" x14ac:dyDescent="0.2">
      <c r="A87" s="54" t="s">
        <v>85</v>
      </c>
      <c r="B87" s="55">
        <v>167.46</v>
      </c>
      <c r="C87" s="56">
        <v>1853</v>
      </c>
      <c r="D87" s="55">
        <v>199.59</v>
      </c>
      <c r="E87" s="56">
        <v>1836</v>
      </c>
      <c r="F87" s="57">
        <v>183.52500000000001</v>
      </c>
    </row>
    <row r="88" spans="1:6" x14ac:dyDescent="0.2">
      <c r="A88" s="54" t="s">
        <v>86</v>
      </c>
      <c r="B88" s="55">
        <v>63.93</v>
      </c>
      <c r="C88" s="56">
        <v>2204</v>
      </c>
      <c r="D88" s="55">
        <v>100.83</v>
      </c>
      <c r="E88" s="56">
        <v>2293</v>
      </c>
      <c r="F88" s="57">
        <v>82.38</v>
      </c>
    </row>
    <row r="89" spans="1:6" x14ac:dyDescent="0.2">
      <c r="A89" s="54" t="s">
        <v>87</v>
      </c>
      <c r="B89" s="55">
        <v>14640.97</v>
      </c>
      <c r="C89" s="56">
        <v>20979</v>
      </c>
      <c r="D89" s="55">
        <v>15622.45</v>
      </c>
      <c r="E89" s="56">
        <v>21303</v>
      </c>
      <c r="F89" s="57">
        <v>15131.71</v>
      </c>
    </row>
    <row r="90" spans="1:6" x14ac:dyDescent="0.2">
      <c r="A90" s="54" t="s">
        <v>88</v>
      </c>
      <c r="B90" s="55">
        <v>873.52</v>
      </c>
      <c r="C90" s="56">
        <v>2686</v>
      </c>
      <c r="D90" s="55">
        <v>821.92</v>
      </c>
      <c r="E90" s="56">
        <v>2707</v>
      </c>
      <c r="F90" s="57">
        <v>847.72</v>
      </c>
    </row>
    <row r="91" spans="1:6" x14ac:dyDescent="0.2">
      <c r="A91" s="54" t="s">
        <v>89</v>
      </c>
      <c r="B91" s="55">
        <v>6818.87</v>
      </c>
      <c r="C91" s="56">
        <v>9615</v>
      </c>
      <c r="D91" s="55">
        <v>6893.48</v>
      </c>
      <c r="E91" s="56">
        <v>9629</v>
      </c>
      <c r="F91" s="57">
        <v>6856.1750000000002</v>
      </c>
    </row>
    <row r="92" spans="1:6" x14ac:dyDescent="0.2">
      <c r="A92" s="54" t="s">
        <v>90</v>
      </c>
      <c r="B92" s="55">
        <v>941.91</v>
      </c>
      <c r="C92" s="56">
        <v>1706</v>
      </c>
      <c r="D92" s="55">
        <v>1038.3599999999999</v>
      </c>
      <c r="E92" s="56">
        <v>1737</v>
      </c>
      <c r="F92" s="57">
        <v>990.13499999999999</v>
      </c>
    </row>
    <row r="93" spans="1:6" x14ac:dyDescent="0.2">
      <c r="A93" s="54" t="s">
        <v>91</v>
      </c>
      <c r="B93" s="55">
        <v>12753.93</v>
      </c>
      <c r="C93" s="56">
        <v>14490</v>
      </c>
      <c r="D93" s="55">
        <v>12159.49</v>
      </c>
      <c r="E93" s="56">
        <v>14164</v>
      </c>
      <c r="F93" s="57">
        <v>12456.71</v>
      </c>
    </row>
    <row r="94" spans="1:6" x14ac:dyDescent="0.2">
      <c r="A94" s="54" t="s">
        <v>92</v>
      </c>
      <c r="B94" s="55">
        <v>1377.58</v>
      </c>
      <c r="C94" s="56">
        <v>3036</v>
      </c>
      <c r="D94" s="55">
        <v>1359.03</v>
      </c>
      <c r="E94" s="56">
        <v>3054</v>
      </c>
      <c r="F94" s="57">
        <v>1368.3050000000001</v>
      </c>
    </row>
    <row r="95" spans="1:6" x14ac:dyDescent="0.2">
      <c r="A95" s="54" t="s">
        <v>93</v>
      </c>
      <c r="B95" s="55">
        <v>653.21</v>
      </c>
      <c r="C95" s="56">
        <v>2557</v>
      </c>
      <c r="D95" s="55">
        <v>676.35</v>
      </c>
      <c r="E95" s="56">
        <v>2549</v>
      </c>
      <c r="F95" s="57">
        <v>664.78</v>
      </c>
    </row>
    <row r="96" spans="1:6" x14ac:dyDescent="0.2">
      <c r="A96" s="54" t="s">
        <v>94</v>
      </c>
      <c r="B96" s="55">
        <v>1936.53</v>
      </c>
      <c r="C96" s="56">
        <v>4358</v>
      </c>
      <c r="D96" s="55">
        <v>1673.72</v>
      </c>
      <c r="E96" s="56">
        <v>4294</v>
      </c>
      <c r="F96" s="57">
        <v>1805.125</v>
      </c>
    </row>
    <row r="97" spans="1:6" x14ac:dyDescent="0.2">
      <c r="A97" s="54" t="s">
        <v>95</v>
      </c>
      <c r="B97" s="55">
        <v>778.95</v>
      </c>
      <c r="C97" s="56">
        <v>2002</v>
      </c>
      <c r="D97" s="55">
        <v>925.66</v>
      </c>
      <c r="E97" s="56">
        <v>2002</v>
      </c>
      <c r="F97" s="57">
        <v>852.30499999999995</v>
      </c>
    </row>
    <row r="98" spans="1:6" x14ac:dyDescent="0.2">
      <c r="A98" s="54" t="s">
        <v>96</v>
      </c>
      <c r="B98" s="55">
        <v>1677.48</v>
      </c>
      <c r="C98" s="56">
        <v>3625</v>
      </c>
      <c r="D98" s="55">
        <v>1705.23</v>
      </c>
      <c r="E98" s="56">
        <v>3611</v>
      </c>
      <c r="F98" s="57">
        <v>1691.355</v>
      </c>
    </row>
    <row r="99" spans="1:6" x14ac:dyDescent="0.2">
      <c r="A99" s="54" t="s">
        <v>97</v>
      </c>
      <c r="B99" s="55">
        <v>877.03</v>
      </c>
      <c r="C99" s="56">
        <v>3125</v>
      </c>
      <c r="D99" s="55">
        <v>961.95</v>
      </c>
      <c r="E99" s="56">
        <v>3100</v>
      </c>
      <c r="F99" s="57">
        <v>919.49</v>
      </c>
    </row>
    <row r="100" spans="1:6" x14ac:dyDescent="0.2">
      <c r="A100" s="54" t="s">
        <v>98</v>
      </c>
      <c r="B100" s="55">
        <v>233.63</v>
      </c>
      <c r="C100" s="56">
        <v>1421</v>
      </c>
      <c r="D100" s="55">
        <v>378.11</v>
      </c>
      <c r="E100" s="56">
        <v>1463</v>
      </c>
      <c r="F100" s="57">
        <v>305.87</v>
      </c>
    </row>
    <row r="101" spans="1:6" x14ac:dyDescent="0.2">
      <c r="A101" s="54" t="s">
        <v>99</v>
      </c>
      <c r="B101" s="55">
        <v>1850.57</v>
      </c>
      <c r="C101" s="56">
        <v>2652</v>
      </c>
      <c r="D101" s="55">
        <v>1822.47</v>
      </c>
      <c r="E101" s="56">
        <v>2633</v>
      </c>
      <c r="F101" s="57">
        <v>1836.52</v>
      </c>
    </row>
    <row r="102" spans="1:6" x14ac:dyDescent="0.2">
      <c r="A102" s="54" t="s">
        <v>100</v>
      </c>
      <c r="B102" s="55">
        <v>1090.72</v>
      </c>
      <c r="C102" s="56">
        <v>4983</v>
      </c>
      <c r="D102" s="55">
        <v>1116.8</v>
      </c>
      <c r="E102" s="56">
        <v>5032</v>
      </c>
      <c r="F102" s="57">
        <v>1103.76</v>
      </c>
    </row>
    <row r="103" spans="1:6" x14ac:dyDescent="0.2">
      <c r="A103" s="54" t="s">
        <v>101</v>
      </c>
      <c r="B103" s="55">
        <v>1582.66</v>
      </c>
      <c r="C103" s="56">
        <v>3651</v>
      </c>
      <c r="D103" s="55">
        <v>1551.48</v>
      </c>
      <c r="E103" s="56">
        <v>3655</v>
      </c>
      <c r="F103" s="57">
        <v>1567.07</v>
      </c>
    </row>
    <row r="104" spans="1:6" x14ac:dyDescent="0.2">
      <c r="A104" s="54" t="s">
        <v>102</v>
      </c>
      <c r="B104" s="55">
        <v>439.02</v>
      </c>
      <c r="C104" s="56">
        <v>2762</v>
      </c>
      <c r="D104" s="55">
        <v>405.24</v>
      </c>
      <c r="E104" s="56">
        <v>2728</v>
      </c>
      <c r="F104" s="57">
        <v>422.13</v>
      </c>
    </row>
    <row r="105" spans="1:6" x14ac:dyDescent="0.2">
      <c r="A105" s="54" t="s">
        <v>103</v>
      </c>
      <c r="B105" s="55">
        <v>74.680000000000007</v>
      </c>
      <c r="C105" s="56">
        <v>7098</v>
      </c>
      <c r="D105" s="55">
        <v>292.87</v>
      </c>
      <c r="E105" s="56">
        <v>7297</v>
      </c>
      <c r="F105" s="57">
        <v>183.77500000000001</v>
      </c>
    </row>
    <row r="106" spans="1:6" x14ac:dyDescent="0.2">
      <c r="A106" s="54" t="s">
        <v>104</v>
      </c>
      <c r="B106" s="55">
        <v>2799.85</v>
      </c>
      <c r="C106" s="56">
        <v>4074</v>
      </c>
      <c r="D106" s="55">
        <v>2563.02</v>
      </c>
      <c r="E106" s="56">
        <v>4074</v>
      </c>
      <c r="F106" s="57">
        <v>2681.4349999999999</v>
      </c>
    </row>
    <row r="107" spans="1:6" x14ac:dyDescent="0.2">
      <c r="A107" s="54" t="s">
        <v>105</v>
      </c>
      <c r="B107" s="55">
        <v>5016.5600000000004</v>
      </c>
      <c r="C107" s="56">
        <v>7676</v>
      </c>
      <c r="D107" s="55">
        <v>4709.76</v>
      </c>
      <c r="E107" s="56">
        <v>7670</v>
      </c>
      <c r="F107" s="57">
        <v>4863.16</v>
      </c>
    </row>
    <row r="108" spans="1:6" x14ac:dyDescent="0.2">
      <c r="A108" s="54" t="s">
        <v>1</v>
      </c>
      <c r="B108" s="55">
        <v>73749.36</v>
      </c>
      <c r="C108" s="56">
        <v>56144</v>
      </c>
      <c r="D108" s="55">
        <v>71669.63</v>
      </c>
      <c r="E108" s="56">
        <v>55815</v>
      </c>
      <c r="F108" s="57">
        <v>72709.494999999995</v>
      </c>
    </row>
    <row r="109" spans="1:6" x14ac:dyDescent="0.2">
      <c r="A109" s="54" t="s">
        <v>106</v>
      </c>
      <c r="B109" s="55">
        <v>7195.82</v>
      </c>
      <c r="C109" s="56">
        <v>17526</v>
      </c>
      <c r="D109" s="55">
        <v>7370.84</v>
      </c>
      <c r="E109" s="56">
        <v>17647</v>
      </c>
      <c r="F109" s="57">
        <v>7283.33</v>
      </c>
    </row>
    <row r="110" spans="1:6" x14ac:dyDescent="0.2">
      <c r="A110" s="54" t="s">
        <v>107</v>
      </c>
      <c r="B110" s="55">
        <v>257.23</v>
      </c>
      <c r="C110" s="56">
        <v>965</v>
      </c>
      <c r="D110" s="55">
        <v>302.02</v>
      </c>
      <c r="E110" s="56">
        <v>990</v>
      </c>
      <c r="F110" s="57">
        <v>279.625</v>
      </c>
    </row>
    <row r="111" spans="1:6" x14ac:dyDescent="0.2">
      <c r="A111" s="54" t="s">
        <v>108</v>
      </c>
      <c r="B111" s="55">
        <v>511.79</v>
      </c>
      <c r="C111" s="56">
        <v>2072</v>
      </c>
      <c r="D111" s="55">
        <v>514.84</v>
      </c>
      <c r="E111" s="56">
        <v>2071</v>
      </c>
      <c r="F111" s="57">
        <v>513.31500000000005</v>
      </c>
    </row>
    <row r="112" spans="1:6" x14ac:dyDescent="0.2">
      <c r="A112" s="54" t="s">
        <v>109</v>
      </c>
      <c r="B112" s="55">
        <v>7896.84</v>
      </c>
      <c r="C112" s="56">
        <v>16903</v>
      </c>
      <c r="D112" s="55">
        <v>8364.6299999999992</v>
      </c>
      <c r="E112" s="56">
        <v>16870</v>
      </c>
      <c r="F112" s="57">
        <v>8130.7349999999997</v>
      </c>
    </row>
    <row r="113" spans="1:6" x14ac:dyDescent="0.2">
      <c r="A113" s="54" t="s">
        <v>110</v>
      </c>
      <c r="B113" s="55">
        <v>5447.83</v>
      </c>
      <c r="C113" s="56">
        <v>15978</v>
      </c>
      <c r="D113" s="55">
        <v>5294.53</v>
      </c>
      <c r="E113" s="56">
        <v>15891</v>
      </c>
      <c r="F113" s="57">
        <v>5371.18</v>
      </c>
    </row>
    <row r="114" spans="1:6" x14ac:dyDescent="0.2">
      <c r="A114" s="54" t="s">
        <v>111</v>
      </c>
      <c r="B114" s="55">
        <v>1728.26</v>
      </c>
      <c r="C114" s="56">
        <v>2727</v>
      </c>
      <c r="D114" s="55">
        <v>1785.12</v>
      </c>
      <c r="E114" s="56">
        <v>2742</v>
      </c>
      <c r="F114" s="57">
        <v>1756.69</v>
      </c>
    </row>
    <row r="115" spans="1:6" x14ac:dyDescent="0.2">
      <c r="A115" s="54" t="s">
        <v>112</v>
      </c>
      <c r="B115" s="55">
        <v>2640.53</v>
      </c>
      <c r="C115" s="56">
        <v>6565</v>
      </c>
      <c r="D115" s="55">
        <v>2388.92</v>
      </c>
      <c r="E115" s="56">
        <v>6529</v>
      </c>
      <c r="F115" s="57">
        <v>2514.7249999999999</v>
      </c>
    </row>
    <row r="116" spans="1:6" x14ac:dyDescent="0.2">
      <c r="A116" s="54" t="s">
        <v>113</v>
      </c>
      <c r="B116" s="55">
        <v>2840.76</v>
      </c>
      <c r="C116" s="56">
        <v>5554</v>
      </c>
      <c r="D116" s="55">
        <v>2880.31</v>
      </c>
      <c r="E116" s="56">
        <v>5553</v>
      </c>
      <c r="F116" s="57">
        <v>2860.5349999999999</v>
      </c>
    </row>
    <row r="117" spans="1:6" x14ac:dyDescent="0.2">
      <c r="A117" s="54" t="s">
        <v>114</v>
      </c>
      <c r="B117" s="55">
        <v>531.78</v>
      </c>
      <c r="C117" s="56">
        <v>2141</v>
      </c>
      <c r="D117" s="55">
        <v>612.07000000000005</v>
      </c>
      <c r="E117" s="56">
        <v>2186</v>
      </c>
      <c r="F117" s="57">
        <v>571.92499999999995</v>
      </c>
    </row>
    <row r="118" spans="1:6" x14ac:dyDescent="0.2">
      <c r="A118" s="54" t="s">
        <v>115</v>
      </c>
      <c r="B118" s="55">
        <v>765.15</v>
      </c>
      <c r="C118" s="56">
        <v>1378</v>
      </c>
      <c r="D118" s="55">
        <v>812.68</v>
      </c>
      <c r="E118" s="56">
        <v>1385</v>
      </c>
      <c r="F118" s="57">
        <v>788.91499999999996</v>
      </c>
    </row>
    <row r="119" spans="1:6" x14ac:dyDescent="0.2">
      <c r="A119" s="54" t="s">
        <v>116</v>
      </c>
      <c r="B119" s="55">
        <v>116.55</v>
      </c>
      <c r="C119" s="56">
        <v>1337</v>
      </c>
      <c r="D119" s="55">
        <v>152.69</v>
      </c>
      <c r="E119" s="56">
        <v>1372</v>
      </c>
      <c r="F119" s="57">
        <v>134.62</v>
      </c>
    </row>
    <row r="120" spans="1:6" x14ac:dyDescent="0.2">
      <c r="A120" s="54" t="s">
        <v>117</v>
      </c>
      <c r="B120" s="55">
        <v>2971.09</v>
      </c>
      <c r="C120" s="56">
        <v>3772</v>
      </c>
      <c r="D120" s="55">
        <v>3249.67</v>
      </c>
      <c r="E120" s="56">
        <v>3945</v>
      </c>
      <c r="F120" s="57">
        <v>3110.38</v>
      </c>
    </row>
    <row r="121" spans="1:6" x14ac:dyDescent="0.2">
      <c r="A121" s="54" t="s">
        <v>118</v>
      </c>
      <c r="B121" s="55">
        <v>0</v>
      </c>
      <c r="C121" s="56">
        <v>3109</v>
      </c>
      <c r="D121" s="55">
        <v>0</v>
      </c>
      <c r="E121" s="56">
        <v>3055</v>
      </c>
      <c r="F121" s="57">
        <v>0</v>
      </c>
    </row>
    <row r="122" spans="1:6" x14ac:dyDescent="0.2">
      <c r="A122" s="54" t="s">
        <v>119</v>
      </c>
      <c r="B122" s="55">
        <v>602.24</v>
      </c>
      <c r="C122" s="56">
        <v>1832</v>
      </c>
      <c r="D122" s="55">
        <v>561.72</v>
      </c>
      <c r="E122" s="56">
        <v>1812</v>
      </c>
      <c r="F122" s="57">
        <v>581.98</v>
      </c>
    </row>
    <row r="123" spans="1:6" x14ac:dyDescent="0.2">
      <c r="A123" s="54" t="s">
        <v>120</v>
      </c>
      <c r="B123" s="55">
        <v>1836.88</v>
      </c>
      <c r="C123" s="56">
        <v>5011</v>
      </c>
      <c r="D123" s="55">
        <v>1854.3</v>
      </c>
      <c r="E123" s="56">
        <v>4982</v>
      </c>
      <c r="F123" s="57">
        <v>1845.59</v>
      </c>
    </row>
    <row r="124" spans="1:6" x14ac:dyDescent="0.2">
      <c r="A124" s="54" t="s">
        <v>121</v>
      </c>
      <c r="B124" s="55">
        <v>8449.94</v>
      </c>
      <c r="C124" s="56">
        <v>6897</v>
      </c>
      <c r="D124" s="55">
        <v>8645.19</v>
      </c>
      <c r="E124" s="56">
        <v>7018</v>
      </c>
      <c r="F124" s="57">
        <v>8547.5650000000005</v>
      </c>
    </row>
    <row r="125" spans="1:6" x14ac:dyDescent="0.2">
      <c r="A125" s="54" t="s">
        <v>122</v>
      </c>
      <c r="B125" s="55">
        <v>98.74</v>
      </c>
      <c r="C125" s="56">
        <v>1457</v>
      </c>
      <c r="D125" s="55">
        <v>173.02</v>
      </c>
      <c r="E125" s="56">
        <v>1444</v>
      </c>
      <c r="F125" s="57">
        <v>135.88</v>
      </c>
    </row>
    <row r="126" spans="1:6" x14ac:dyDescent="0.2">
      <c r="A126" s="54" t="s">
        <v>123</v>
      </c>
      <c r="B126" s="55">
        <v>0</v>
      </c>
      <c r="C126" s="56">
        <v>2217</v>
      </c>
      <c r="D126" s="55">
        <v>0</v>
      </c>
      <c r="E126" s="56">
        <v>2177</v>
      </c>
      <c r="F126" s="57">
        <v>0</v>
      </c>
    </row>
    <row r="127" spans="1:6" x14ac:dyDescent="0.2">
      <c r="A127" s="54" t="s">
        <v>124</v>
      </c>
      <c r="B127" s="55">
        <v>378.82</v>
      </c>
      <c r="C127" s="56">
        <v>3424</v>
      </c>
      <c r="D127" s="55">
        <v>345.95</v>
      </c>
      <c r="E127" s="56">
        <v>3424</v>
      </c>
      <c r="F127" s="57">
        <v>362.38499999999999</v>
      </c>
    </row>
    <row r="128" spans="1:6" x14ac:dyDescent="0.2">
      <c r="A128" s="54" t="s">
        <v>125</v>
      </c>
      <c r="B128" s="55">
        <v>8294.74</v>
      </c>
      <c r="C128" s="56">
        <v>9303</v>
      </c>
      <c r="D128" s="55">
        <v>8091.74</v>
      </c>
      <c r="E128" s="56">
        <v>9295</v>
      </c>
      <c r="F128" s="57">
        <v>8193.24</v>
      </c>
    </row>
    <row r="129" spans="1:6" x14ac:dyDescent="0.2">
      <c r="A129" s="54" t="s">
        <v>126</v>
      </c>
      <c r="B129" s="55">
        <v>792.12</v>
      </c>
      <c r="C129" s="56">
        <v>4047</v>
      </c>
      <c r="D129" s="55">
        <v>714.63</v>
      </c>
      <c r="E129" s="56">
        <v>4267</v>
      </c>
      <c r="F129" s="57">
        <v>753.375</v>
      </c>
    </row>
    <row r="130" spans="1:6" x14ac:dyDescent="0.2">
      <c r="A130" s="54" t="s">
        <v>379</v>
      </c>
      <c r="B130" s="55">
        <v>3989.57</v>
      </c>
      <c r="C130" s="56">
        <v>6978</v>
      </c>
      <c r="D130" s="55">
        <v>4193.34</v>
      </c>
      <c r="E130" s="56">
        <v>6966</v>
      </c>
      <c r="F130" s="57">
        <v>4091.4549999999999</v>
      </c>
    </row>
    <row r="131" spans="1:6" x14ac:dyDescent="0.2">
      <c r="A131" s="54" t="s">
        <v>2</v>
      </c>
      <c r="B131" s="55">
        <v>8304.2099999999991</v>
      </c>
      <c r="C131" s="56">
        <v>15055</v>
      </c>
      <c r="D131" s="55">
        <v>8662.93</v>
      </c>
      <c r="E131" s="56">
        <v>15074</v>
      </c>
      <c r="F131" s="57">
        <v>8483.57</v>
      </c>
    </row>
    <row r="132" spans="1:6" x14ac:dyDescent="0.2">
      <c r="A132" s="54" t="s">
        <v>127</v>
      </c>
      <c r="B132" s="55">
        <v>1316.99</v>
      </c>
      <c r="C132" s="56">
        <v>4394</v>
      </c>
      <c r="D132" s="55">
        <v>1540.91</v>
      </c>
      <c r="E132" s="56">
        <v>4388</v>
      </c>
      <c r="F132" s="57">
        <v>1428.95</v>
      </c>
    </row>
    <row r="133" spans="1:6" x14ac:dyDescent="0.2">
      <c r="A133" s="54" t="s">
        <v>128</v>
      </c>
      <c r="B133" s="55">
        <v>181.89</v>
      </c>
      <c r="C133" s="56">
        <v>1510</v>
      </c>
      <c r="D133" s="55">
        <v>244.32</v>
      </c>
      <c r="E133" s="56">
        <v>1477</v>
      </c>
      <c r="F133" s="57">
        <v>213.10499999999999</v>
      </c>
    </row>
    <row r="134" spans="1:6" x14ac:dyDescent="0.2">
      <c r="A134" s="54" t="s">
        <v>129</v>
      </c>
      <c r="B134" s="55">
        <v>1368.58</v>
      </c>
      <c r="C134" s="56">
        <v>4357</v>
      </c>
      <c r="D134" s="55">
        <v>1423.32</v>
      </c>
      <c r="E134" s="56">
        <v>4325</v>
      </c>
      <c r="F134" s="57">
        <v>1395.95</v>
      </c>
    </row>
    <row r="135" spans="1:6" x14ac:dyDescent="0.2">
      <c r="A135" s="54" t="s">
        <v>130</v>
      </c>
      <c r="B135" s="55">
        <v>553.05999999999995</v>
      </c>
      <c r="C135" s="56">
        <v>1962</v>
      </c>
      <c r="D135" s="55">
        <v>544.6</v>
      </c>
      <c r="E135" s="56">
        <v>1968</v>
      </c>
      <c r="F135" s="57">
        <v>548.83000000000004</v>
      </c>
    </row>
    <row r="136" spans="1:6" x14ac:dyDescent="0.2">
      <c r="A136" s="54" t="s">
        <v>131</v>
      </c>
      <c r="B136" s="55">
        <v>228.78</v>
      </c>
      <c r="C136" s="56">
        <v>1448</v>
      </c>
      <c r="D136" s="55">
        <v>145.13999999999999</v>
      </c>
      <c r="E136" s="56">
        <v>1427</v>
      </c>
      <c r="F136" s="57">
        <v>186.96</v>
      </c>
    </row>
    <row r="137" spans="1:6" x14ac:dyDescent="0.2">
      <c r="A137" s="54" t="s">
        <v>132</v>
      </c>
      <c r="B137" s="55">
        <v>3740.82</v>
      </c>
      <c r="C137" s="56">
        <v>9751</v>
      </c>
      <c r="D137" s="55">
        <v>4000.48</v>
      </c>
      <c r="E137" s="56">
        <v>9882</v>
      </c>
      <c r="F137" s="57">
        <v>3870.65</v>
      </c>
    </row>
    <row r="138" spans="1:6" x14ac:dyDescent="0.2">
      <c r="A138" s="54" t="s">
        <v>133</v>
      </c>
      <c r="B138" s="55">
        <v>1814.25</v>
      </c>
      <c r="C138" s="56">
        <v>8665</v>
      </c>
      <c r="D138" s="55">
        <v>2196.1799999999998</v>
      </c>
      <c r="E138" s="56">
        <v>8746</v>
      </c>
      <c r="F138" s="57">
        <v>2005.2149999999999</v>
      </c>
    </row>
    <row r="139" spans="1:6" x14ac:dyDescent="0.2">
      <c r="A139" s="54" t="s">
        <v>134</v>
      </c>
      <c r="B139" s="55">
        <v>513.5</v>
      </c>
      <c r="C139" s="56">
        <v>3025</v>
      </c>
      <c r="D139" s="55">
        <v>553.63</v>
      </c>
      <c r="E139" s="56">
        <v>2978</v>
      </c>
      <c r="F139" s="57">
        <v>533.56500000000005</v>
      </c>
    </row>
    <row r="140" spans="1:6" x14ac:dyDescent="0.2">
      <c r="A140" s="54" t="s">
        <v>135</v>
      </c>
      <c r="B140" s="55">
        <v>1783.21</v>
      </c>
      <c r="C140" s="56">
        <v>4411</v>
      </c>
      <c r="D140" s="55">
        <v>1899.95</v>
      </c>
      <c r="E140" s="56">
        <v>4486</v>
      </c>
      <c r="F140" s="57">
        <v>1841.58</v>
      </c>
    </row>
    <row r="141" spans="1:6" x14ac:dyDescent="0.2">
      <c r="A141" s="54" t="s">
        <v>136</v>
      </c>
      <c r="B141" s="55">
        <v>3591.29</v>
      </c>
      <c r="C141" s="56">
        <v>5573</v>
      </c>
      <c r="D141" s="55">
        <v>3556.1</v>
      </c>
      <c r="E141" s="56">
        <v>5524</v>
      </c>
      <c r="F141" s="57">
        <v>3573.6950000000002</v>
      </c>
    </row>
    <row r="142" spans="1:6" x14ac:dyDescent="0.2">
      <c r="A142" s="54" t="s">
        <v>137</v>
      </c>
      <c r="B142" s="55">
        <v>4946.28</v>
      </c>
      <c r="C142" s="56">
        <v>7724</v>
      </c>
      <c r="D142" s="55">
        <v>5140.45</v>
      </c>
      <c r="E142" s="56">
        <v>7628</v>
      </c>
      <c r="F142" s="57">
        <v>5043.3649999999998</v>
      </c>
    </row>
    <row r="143" spans="1:6" x14ac:dyDescent="0.2">
      <c r="A143" s="54" t="s">
        <v>138</v>
      </c>
      <c r="B143" s="55">
        <v>745.58</v>
      </c>
      <c r="C143" s="56">
        <v>3642</v>
      </c>
      <c r="D143" s="55">
        <v>754.89</v>
      </c>
      <c r="E143" s="56">
        <v>3646</v>
      </c>
      <c r="F143" s="57">
        <v>750.23500000000001</v>
      </c>
    </row>
    <row r="144" spans="1:6" x14ac:dyDescent="0.2">
      <c r="A144" s="54" t="s">
        <v>139</v>
      </c>
      <c r="B144" s="55">
        <v>472.62</v>
      </c>
      <c r="C144" s="56">
        <v>5697</v>
      </c>
      <c r="D144" s="55">
        <v>527.16</v>
      </c>
      <c r="E144" s="56">
        <v>5602</v>
      </c>
      <c r="F144" s="57">
        <v>499.89</v>
      </c>
    </row>
    <row r="145" spans="1:6" x14ac:dyDescent="0.2">
      <c r="A145" s="54" t="s">
        <v>140</v>
      </c>
      <c r="B145" s="55">
        <v>1167.06</v>
      </c>
      <c r="C145" s="56">
        <v>3722</v>
      </c>
      <c r="D145" s="55">
        <v>1303.8800000000001</v>
      </c>
      <c r="E145" s="56">
        <v>3842</v>
      </c>
      <c r="F145" s="57">
        <v>1235.47</v>
      </c>
    </row>
    <row r="146" spans="1:6" x14ac:dyDescent="0.2">
      <c r="A146" s="54" t="s">
        <v>141</v>
      </c>
      <c r="B146" s="55">
        <v>948.29</v>
      </c>
      <c r="C146" s="56">
        <v>1938</v>
      </c>
      <c r="D146" s="55">
        <v>874.5</v>
      </c>
      <c r="E146" s="56">
        <v>1973</v>
      </c>
      <c r="F146" s="57">
        <v>911.39499999999998</v>
      </c>
    </row>
    <row r="147" spans="1:6" x14ac:dyDescent="0.2">
      <c r="A147" s="54" t="s">
        <v>142</v>
      </c>
      <c r="B147" s="55">
        <v>1061.8599999999999</v>
      </c>
      <c r="C147" s="56">
        <v>3256</v>
      </c>
      <c r="D147" s="55">
        <v>1084.5</v>
      </c>
      <c r="E147" s="56">
        <v>3126</v>
      </c>
      <c r="F147" s="57">
        <v>1073.18</v>
      </c>
    </row>
    <row r="148" spans="1:6" x14ac:dyDescent="0.2">
      <c r="A148" s="54" t="s">
        <v>143</v>
      </c>
      <c r="B148" s="55">
        <v>584.91</v>
      </c>
      <c r="C148" s="56">
        <v>2602</v>
      </c>
      <c r="D148" s="55">
        <v>592.95000000000005</v>
      </c>
      <c r="E148" s="56">
        <v>2665</v>
      </c>
      <c r="F148" s="57">
        <v>588.92999999999995</v>
      </c>
    </row>
    <row r="149" spans="1:6" x14ac:dyDescent="0.2">
      <c r="A149" s="54" t="s">
        <v>144</v>
      </c>
      <c r="B149" s="55">
        <v>1785.64</v>
      </c>
      <c r="C149" s="56">
        <v>6406</v>
      </c>
      <c r="D149" s="55">
        <v>1644.66</v>
      </c>
      <c r="E149" s="56">
        <v>6360</v>
      </c>
      <c r="F149" s="57">
        <v>1715.15</v>
      </c>
    </row>
    <row r="150" spans="1:6" x14ac:dyDescent="0.2">
      <c r="A150" s="54" t="s">
        <v>145</v>
      </c>
      <c r="B150" s="55">
        <v>250.04</v>
      </c>
      <c r="C150" s="56">
        <v>1340</v>
      </c>
      <c r="D150" s="55">
        <v>188.54</v>
      </c>
      <c r="E150" s="56">
        <v>1321</v>
      </c>
      <c r="F150" s="57">
        <v>219.29</v>
      </c>
    </row>
    <row r="151" spans="1:6" x14ac:dyDescent="0.2">
      <c r="A151" s="54" t="s">
        <v>146</v>
      </c>
      <c r="B151" s="55">
        <v>3773.7</v>
      </c>
      <c r="C151" s="56">
        <v>7086</v>
      </c>
      <c r="D151" s="55">
        <v>3571.18</v>
      </c>
      <c r="E151" s="56">
        <v>7104</v>
      </c>
      <c r="F151" s="57">
        <v>3672.44</v>
      </c>
    </row>
    <row r="152" spans="1:6" x14ac:dyDescent="0.2">
      <c r="A152" s="54" t="s">
        <v>147</v>
      </c>
      <c r="B152" s="55">
        <v>3849.65</v>
      </c>
      <c r="C152" s="56">
        <v>3205</v>
      </c>
      <c r="D152" s="55">
        <v>3500.7</v>
      </c>
      <c r="E152" s="56">
        <v>3154</v>
      </c>
      <c r="F152" s="57">
        <v>3675.1750000000002</v>
      </c>
    </row>
    <row r="153" spans="1:6" x14ac:dyDescent="0.2">
      <c r="A153" s="54" t="s">
        <v>148</v>
      </c>
      <c r="B153" s="55">
        <v>245.43</v>
      </c>
      <c r="C153" s="56">
        <v>2227</v>
      </c>
      <c r="D153" s="55">
        <v>407.48</v>
      </c>
      <c r="E153" s="56">
        <v>2217</v>
      </c>
      <c r="F153" s="57">
        <v>326.45499999999998</v>
      </c>
    </row>
    <row r="154" spans="1:6" x14ac:dyDescent="0.2">
      <c r="A154" s="54" t="s">
        <v>149</v>
      </c>
      <c r="B154" s="55">
        <v>1145.74</v>
      </c>
      <c r="C154" s="56">
        <v>3221</v>
      </c>
      <c r="D154" s="55">
        <v>1269.1400000000001</v>
      </c>
      <c r="E154" s="56">
        <v>3224</v>
      </c>
      <c r="F154" s="57">
        <v>1207.44</v>
      </c>
    </row>
    <row r="155" spans="1:6" x14ac:dyDescent="0.2">
      <c r="A155" s="54" t="s">
        <v>150</v>
      </c>
      <c r="B155" s="55">
        <v>1913.61</v>
      </c>
      <c r="C155" s="56">
        <v>5566</v>
      </c>
      <c r="D155" s="55">
        <v>1929.17</v>
      </c>
      <c r="E155" s="56">
        <v>5561</v>
      </c>
      <c r="F155" s="57">
        <v>1921.39</v>
      </c>
    </row>
    <row r="156" spans="1:6" x14ac:dyDescent="0.2">
      <c r="A156" s="54" t="s">
        <v>151</v>
      </c>
      <c r="B156" s="55">
        <v>284.47000000000003</v>
      </c>
      <c r="C156" s="56">
        <v>1997</v>
      </c>
      <c r="D156" s="55">
        <v>345.56</v>
      </c>
      <c r="E156" s="56">
        <v>1997</v>
      </c>
      <c r="F156" s="57">
        <v>315.01499999999999</v>
      </c>
    </row>
    <row r="157" spans="1:6" x14ac:dyDescent="0.2">
      <c r="A157" s="54" t="s">
        <v>365</v>
      </c>
      <c r="B157" s="55">
        <v>3386.77</v>
      </c>
      <c r="C157" s="56">
        <v>7689</v>
      </c>
      <c r="D157" s="55">
        <v>3111.58</v>
      </c>
      <c r="E157" s="56">
        <v>7651</v>
      </c>
      <c r="F157" s="57">
        <v>3249.1750000000002</v>
      </c>
    </row>
    <row r="158" spans="1:6" x14ac:dyDescent="0.2">
      <c r="A158" s="54" t="s">
        <v>152</v>
      </c>
      <c r="B158" s="55">
        <v>1885.57</v>
      </c>
      <c r="C158" s="56">
        <v>2900</v>
      </c>
      <c r="D158" s="55">
        <v>1813.02</v>
      </c>
      <c r="E158" s="56">
        <v>2899</v>
      </c>
      <c r="F158" s="57">
        <v>1849.2950000000001</v>
      </c>
    </row>
    <row r="159" spans="1:6" x14ac:dyDescent="0.2">
      <c r="A159" s="54" t="s">
        <v>153</v>
      </c>
      <c r="B159" s="55">
        <v>181.59</v>
      </c>
      <c r="C159" s="56">
        <v>1296</v>
      </c>
      <c r="D159" s="55">
        <v>214.92</v>
      </c>
      <c r="E159" s="56">
        <v>1295</v>
      </c>
      <c r="F159" s="57">
        <v>198.255</v>
      </c>
    </row>
    <row r="160" spans="1:6" x14ac:dyDescent="0.2">
      <c r="A160" s="54" t="s">
        <v>154</v>
      </c>
      <c r="B160" s="55">
        <v>818.74</v>
      </c>
      <c r="C160" s="56">
        <v>8294</v>
      </c>
      <c r="D160" s="55">
        <v>987.78</v>
      </c>
      <c r="E160" s="56">
        <v>8175</v>
      </c>
      <c r="F160" s="57">
        <v>903.26</v>
      </c>
    </row>
    <row r="161" spans="1:6" x14ac:dyDescent="0.2">
      <c r="A161" s="54" t="s">
        <v>380</v>
      </c>
      <c r="B161" s="55">
        <v>0</v>
      </c>
      <c r="C161" s="56">
        <v>1206</v>
      </c>
      <c r="D161" s="55">
        <v>0</v>
      </c>
      <c r="E161" s="56">
        <v>1240</v>
      </c>
      <c r="F161" s="57">
        <v>0</v>
      </c>
    </row>
    <row r="162" spans="1:6" x14ac:dyDescent="0.2">
      <c r="A162" s="54" t="s">
        <v>155</v>
      </c>
      <c r="B162" s="55">
        <v>5141.76</v>
      </c>
      <c r="C162" s="56">
        <v>11469</v>
      </c>
      <c r="D162" s="55">
        <v>5607.99</v>
      </c>
      <c r="E162" s="56">
        <v>11436</v>
      </c>
      <c r="F162" s="57">
        <v>5374.875</v>
      </c>
    </row>
    <row r="163" spans="1:6" x14ac:dyDescent="0.2">
      <c r="A163" s="54" t="s">
        <v>156</v>
      </c>
      <c r="B163" s="55">
        <v>5639.21</v>
      </c>
      <c r="C163" s="56">
        <v>9665</v>
      </c>
      <c r="D163" s="55">
        <v>5413.19</v>
      </c>
      <c r="E163" s="56">
        <v>9556</v>
      </c>
      <c r="F163" s="57">
        <v>5526.2</v>
      </c>
    </row>
    <row r="164" spans="1:6" x14ac:dyDescent="0.2">
      <c r="A164" s="54" t="s">
        <v>157</v>
      </c>
      <c r="B164" s="55">
        <v>760.76</v>
      </c>
      <c r="C164" s="56">
        <v>2970</v>
      </c>
      <c r="D164" s="55">
        <v>861.97</v>
      </c>
      <c r="E164" s="56">
        <v>2959</v>
      </c>
      <c r="F164" s="57">
        <v>811.36500000000001</v>
      </c>
    </row>
    <row r="165" spans="1:6" x14ac:dyDescent="0.2">
      <c r="A165" s="54" t="s">
        <v>158</v>
      </c>
      <c r="B165" s="55">
        <v>3032.71</v>
      </c>
      <c r="C165" s="56">
        <v>7162</v>
      </c>
      <c r="D165" s="55">
        <v>3001.16</v>
      </c>
      <c r="E165" s="56">
        <v>7158</v>
      </c>
      <c r="F165" s="57">
        <v>3016.9349999999999</v>
      </c>
    </row>
    <row r="166" spans="1:6" x14ac:dyDescent="0.2">
      <c r="A166" s="54" t="s">
        <v>159</v>
      </c>
      <c r="B166" s="55">
        <v>9139.3700000000008</v>
      </c>
      <c r="C166" s="56">
        <v>8815</v>
      </c>
      <c r="D166" s="55">
        <v>9372.86</v>
      </c>
      <c r="E166" s="56">
        <v>8916</v>
      </c>
      <c r="F166" s="57">
        <v>9256.1149999999998</v>
      </c>
    </row>
    <row r="167" spans="1:6" x14ac:dyDescent="0.2">
      <c r="A167" s="54" t="s">
        <v>160</v>
      </c>
      <c r="B167" s="55">
        <v>552.97</v>
      </c>
      <c r="C167" s="56">
        <v>2538</v>
      </c>
      <c r="D167" s="55">
        <v>518.16</v>
      </c>
      <c r="E167" s="56">
        <v>2495</v>
      </c>
      <c r="F167" s="57">
        <v>535.56500000000005</v>
      </c>
    </row>
    <row r="168" spans="1:6" x14ac:dyDescent="0.2">
      <c r="A168" s="54" t="s">
        <v>161</v>
      </c>
      <c r="B168" s="55">
        <v>240.95</v>
      </c>
      <c r="C168" s="56">
        <v>3094</v>
      </c>
      <c r="D168" s="55">
        <v>396.86</v>
      </c>
      <c r="E168" s="56">
        <v>3148</v>
      </c>
      <c r="F168" s="57">
        <v>318.90499999999997</v>
      </c>
    </row>
    <row r="169" spans="1:6" x14ac:dyDescent="0.2">
      <c r="A169" s="54" t="s">
        <v>162</v>
      </c>
      <c r="B169" s="55">
        <v>770.83</v>
      </c>
      <c r="C169" s="56">
        <v>4592</v>
      </c>
      <c r="D169" s="55">
        <v>732.43</v>
      </c>
      <c r="E169" s="56">
        <v>4550</v>
      </c>
      <c r="F169" s="57">
        <v>751.63</v>
      </c>
    </row>
    <row r="170" spans="1:6" x14ac:dyDescent="0.2">
      <c r="A170" s="54" t="s">
        <v>163</v>
      </c>
      <c r="B170" s="55">
        <v>412.75</v>
      </c>
      <c r="C170" s="56">
        <v>2236</v>
      </c>
      <c r="D170" s="55">
        <v>470.96</v>
      </c>
      <c r="E170" s="56">
        <v>2258</v>
      </c>
      <c r="F170" s="57">
        <v>441.85500000000002</v>
      </c>
    </row>
    <row r="171" spans="1:6" x14ac:dyDescent="0.2">
      <c r="A171" s="54" t="s">
        <v>164</v>
      </c>
      <c r="B171" s="55">
        <v>525.27</v>
      </c>
      <c r="C171" s="56">
        <v>2776</v>
      </c>
      <c r="D171" s="55">
        <v>580.02</v>
      </c>
      <c r="E171" s="56">
        <v>2789</v>
      </c>
      <c r="F171" s="57">
        <v>552.64499999999998</v>
      </c>
    </row>
    <row r="172" spans="1:6" x14ac:dyDescent="0.2">
      <c r="A172" s="54" t="s">
        <v>165</v>
      </c>
      <c r="B172" s="55">
        <v>756.72</v>
      </c>
      <c r="C172" s="56">
        <v>2103</v>
      </c>
      <c r="D172" s="55">
        <v>715.11</v>
      </c>
      <c r="E172" s="56">
        <v>2108</v>
      </c>
      <c r="F172" s="57">
        <v>735.91499999999996</v>
      </c>
    </row>
    <row r="173" spans="1:6" x14ac:dyDescent="0.2">
      <c r="A173" s="54" t="s">
        <v>166</v>
      </c>
      <c r="B173" s="55">
        <v>612</v>
      </c>
      <c r="C173" s="56">
        <v>1395</v>
      </c>
      <c r="D173" s="55">
        <v>610.79</v>
      </c>
      <c r="E173" s="56">
        <v>1402</v>
      </c>
      <c r="F173" s="57">
        <v>611.39499999999998</v>
      </c>
    </row>
    <row r="174" spans="1:6" x14ac:dyDescent="0.2">
      <c r="A174" s="54" t="s">
        <v>167</v>
      </c>
      <c r="B174" s="55">
        <v>776.35</v>
      </c>
      <c r="C174" s="56">
        <v>2062</v>
      </c>
      <c r="D174" s="55">
        <v>788.01</v>
      </c>
      <c r="E174" s="56">
        <v>2088</v>
      </c>
      <c r="F174" s="57">
        <v>782.18</v>
      </c>
    </row>
    <row r="175" spans="1:6" x14ac:dyDescent="0.2">
      <c r="A175" s="54" t="s">
        <v>168</v>
      </c>
      <c r="B175" s="55">
        <v>846.47</v>
      </c>
      <c r="C175" s="56">
        <v>2416</v>
      </c>
      <c r="D175" s="55">
        <v>962.28</v>
      </c>
      <c r="E175" s="56">
        <v>2427</v>
      </c>
      <c r="F175" s="57">
        <v>904.375</v>
      </c>
    </row>
    <row r="176" spans="1:6" x14ac:dyDescent="0.2">
      <c r="A176" s="54" t="s">
        <v>169</v>
      </c>
      <c r="B176" s="55">
        <v>413.8</v>
      </c>
      <c r="C176" s="56">
        <v>1666</v>
      </c>
      <c r="D176" s="55">
        <v>466.9</v>
      </c>
      <c r="E176" s="56">
        <v>1642</v>
      </c>
      <c r="F176" s="57">
        <v>440.35</v>
      </c>
    </row>
    <row r="177" spans="1:6" x14ac:dyDescent="0.2">
      <c r="A177" s="54" t="s">
        <v>366</v>
      </c>
      <c r="B177" s="55">
        <v>2168.84</v>
      </c>
      <c r="C177" s="56">
        <v>5615</v>
      </c>
      <c r="D177" s="55">
        <v>2128.35</v>
      </c>
      <c r="E177" s="56">
        <v>5666</v>
      </c>
      <c r="F177" s="57">
        <v>2148.5949999999998</v>
      </c>
    </row>
    <row r="178" spans="1:6" x14ac:dyDescent="0.2">
      <c r="A178" s="54" t="s">
        <v>170</v>
      </c>
      <c r="B178" s="55">
        <v>3505.2</v>
      </c>
      <c r="C178" s="56">
        <v>3233</v>
      </c>
      <c r="D178" s="55">
        <v>3702.69</v>
      </c>
      <c r="E178" s="56">
        <v>3354</v>
      </c>
      <c r="F178" s="57">
        <v>3603.9450000000002</v>
      </c>
    </row>
    <row r="179" spans="1:6" x14ac:dyDescent="0.2">
      <c r="A179" s="54" t="s">
        <v>171</v>
      </c>
      <c r="B179" s="55">
        <v>5680.84</v>
      </c>
      <c r="C179" s="56">
        <v>7856</v>
      </c>
      <c r="D179" s="55">
        <v>6132.26</v>
      </c>
      <c r="E179" s="56">
        <v>8033</v>
      </c>
      <c r="F179" s="57">
        <v>5906.55</v>
      </c>
    </row>
    <row r="180" spans="1:6" x14ac:dyDescent="0.2">
      <c r="A180" s="54" t="s">
        <v>172</v>
      </c>
      <c r="B180" s="55">
        <v>1936.84</v>
      </c>
      <c r="C180" s="56">
        <v>4310</v>
      </c>
      <c r="D180" s="55">
        <v>2088.6999999999998</v>
      </c>
      <c r="E180" s="56">
        <v>4237</v>
      </c>
      <c r="F180" s="57">
        <v>2012.77</v>
      </c>
    </row>
    <row r="181" spans="1:6" x14ac:dyDescent="0.2">
      <c r="A181" s="54" t="s">
        <v>173</v>
      </c>
      <c r="B181" s="55">
        <v>241.51</v>
      </c>
      <c r="C181" s="56">
        <v>1406</v>
      </c>
      <c r="D181" s="55">
        <v>294.88</v>
      </c>
      <c r="E181" s="56">
        <v>1415</v>
      </c>
      <c r="F181" s="57">
        <v>268.19499999999999</v>
      </c>
    </row>
    <row r="182" spans="1:6" x14ac:dyDescent="0.2">
      <c r="A182" s="54" t="s">
        <v>174</v>
      </c>
      <c r="B182" s="55">
        <v>2988.88</v>
      </c>
      <c r="C182" s="56">
        <v>7656</v>
      </c>
      <c r="D182" s="55">
        <v>2695.03</v>
      </c>
      <c r="E182" s="56">
        <v>7752</v>
      </c>
      <c r="F182" s="57">
        <v>2841.9549999999999</v>
      </c>
    </row>
    <row r="183" spans="1:6" x14ac:dyDescent="0.2">
      <c r="A183" s="54" t="s">
        <v>175</v>
      </c>
      <c r="B183" s="55">
        <v>770.89</v>
      </c>
      <c r="C183" s="56">
        <v>3512</v>
      </c>
      <c r="D183" s="55">
        <v>922.28</v>
      </c>
      <c r="E183" s="56">
        <v>3476</v>
      </c>
      <c r="F183" s="57">
        <v>846.58500000000004</v>
      </c>
    </row>
    <row r="184" spans="1:6" x14ac:dyDescent="0.2">
      <c r="A184" s="54" t="s">
        <v>381</v>
      </c>
      <c r="B184" s="55">
        <v>2667.93</v>
      </c>
      <c r="C184" s="56">
        <v>5002</v>
      </c>
      <c r="D184" s="55">
        <v>2569.1999999999998</v>
      </c>
      <c r="E184" s="56">
        <v>4960</v>
      </c>
      <c r="F184" s="57">
        <v>2618.5650000000001</v>
      </c>
    </row>
    <row r="185" spans="1:6" x14ac:dyDescent="0.2">
      <c r="A185" s="54" t="s">
        <v>176</v>
      </c>
      <c r="B185" s="55">
        <v>127.82</v>
      </c>
      <c r="C185" s="56">
        <v>2746</v>
      </c>
      <c r="D185" s="55">
        <v>140.30000000000001</v>
      </c>
      <c r="E185" s="56">
        <v>2715</v>
      </c>
      <c r="F185" s="57">
        <v>134.06</v>
      </c>
    </row>
    <row r="186" spans="1:6" x14ac:dyDescent="0.2">
      <c r="A186" s="54" t="s">
        <v>177</v>
      </c>
      <c r="B186" s="55">
        <v>413.03</v>
      </c>
      <c r="C186" s="56">
        <v>2848</v>
      </c>
      <c r="D186" s="55">
        <v>479.44</v>
      </c>
      <c r="E186" s="56">
        <v>2806</v>
      </c>
      <c r="F186" s="57">
        <v>446.23500000000001</v>
      </c>
    </row>
    <row r="187" spans="1:6" x14ac:dyDescent="0.2">
      <c r="A187" s="54" t="s">
        <v>178</v>
      </c>
      <c r="B187" s="55">
        <v>3615.31</v>
      </c>
      <c r="C187" s="56">
        <v>5202</v>
      </c>
      <c r="D187" s="55">
        <v>3810.29</v>
      </c>
      <c r="E187" s="56">
        <v>5243</v>
      </c>
      <c r="F187" s="57">
        <v>3712.8</v>
      </c>
    </row>
    <row r="188" spans="1:6" x14ac:dyDescent="0.2">
      <c r="A188" s="54" t="s">
        <v>179</v>
      </c>
      <c r="B188" s="55">
        <v>1642.4</v>
      </c>
      <c r="C188" s="56">
        <v>3235</v>
      </c>
      <c r="D188" s="55">
        <v>1810.89</v>
      </c>
      <c r="E188" s="56">
        <v>3279</v>
      </c>
      <c r="F188" s="57">
        <v>1726.645</v>
      </c>
    </row>
    <row r="189" spans="1:6" x14ac:dyDescent="0.2">
      <c r="A189" s="54" t="s">
        <v>180</v>
      </c>
      <c r="B189" s="55">
        <v>1551.21</v>
      </c>
      <c r="C189" s="56">
        <v>4987</v>
      </c>
      <c r="D189" s="55">
        <v>1478.4</v>
      </c>
      <c r="E189" s="56">
        <v>5019</v>
      </c>
      <c r="F189" s="57">
        <v>1514.8050000000001</v>
      </c>
    </row>
    <row r="190" spans="1:6" x14ac:dyDescent="0.2">
      <c r="A190" s="54" t="s">
        <v>181</v>
      </c>
      <c r="B190" s="55">
        <v>1409.05</v>
      </c>
      <c r="C190" s="56">
        <v>2923</v>
      </c>
      <c r="D190" s="55">
        <v>1462.73</v>
      </c>
      <c r="E190" s="56">
        <v>3033</v>
      </c>
      <c r="F190" s="57">
        <v>1435.89</v>
      </c>
    </row>
    <row r="191" spans="1:6" x14ac:dyDescent="0.2">
      <c r="A191" s="54" t="s">
        <v>182</v>
      </c>
      <c r="B191" s="55">
        <v>366.16</v>
      </c>
      <c r="C191" s="56">
        <v>1454</v>
      </c>
      <c r="D191" s="55">
        <v>358.58</v>
      </c>
      <c r="E191" s="56">
        <v>1421</v>
      </c>
      <c r="F191" s="57">
        <v>362.37</v>
      </c>
    </row>
    <row r="192" spans="1:6" x14ac:dyDescent="0.2">
      <c r="A192" s="54" t="s">
        <v>183</v>
      </c>
      <c r="B192" s="55">
        <v>14.96</v>
      </c>
      <c r="C192" s="56">
        <v>549</v>
      </c>
      <c r="D192" s="55">
        <v>36.72</v>
      </c>
      <c r="E192" s="56">
        <v>540</v>
      </c>
      <c r="F192" s="57">
        <v>25.84</v>
      </c>
    </row>
    <row r="193" spans="1:6" x14ac:dyDescent="0.2">
      <c r="A193" s="54" t="s">
        <v>184</v>
      </c>
      <c r="B193" s="55">
        <v>1322.25</v>
      </c>
      <c r="C193" s="56">
        <v>3269</v>
      </c>
      <c r="D193" s="55">
        <v>1634.96</v>
      </c>
      <c r="E193" s="56">
        <v>3472</v>
      </c>
      <c r="F193" s="57">
        <v>1478.605</v>
      </c>
    </row>
    <row r="194" spans="1:6" x14ac:dyDescent="0.2">
      <c r="A194" s="54" t="s">
        <v>185</v>
      </c>
      <c r="B194" s="55">
        <v>335.04</v>
      </c>
      <c r="C194" s="56">
        <v>1446</v>
      </c>
      <c r="D194" s="55">
        <v>330.81</v>
      </c>
      <c r="E194" s="56">
        <v>1436</v>
      </c>
      <c r="F194" s="57">
        <v>332.92500000000001</v>
      </c>
    </row>
    <row r="195" spans="1:6" x14ac:dyDescent="0.2">
      <c r="A195" s="54" t="s">
        <v>186</v>
      </c>
      <c r="B195" s="55">
        <v>3467.95</v>
      </c>
      <c r="C195" s="56">
        <v>6082</v>
      </c>
      <c r="D195" s="55">
        <v>3672.14</v>
      </c>
      <c r="E195" s="56">
        <v>6258</v>
      </c>
      <c r="F195" s="57">
        <v>3570.0450000000001</v>
      </c>
    </row>
    <row r="196" spans="1:6" x14ac:dyDescent="0.2">
      <c r="A196" s="54" t="s">
        <v>187</v>
      </c>
      <c r="B196" s="55">
        <v>631.55999999999995</v>
      </c>
      <c r="C196" s="56">
        <v>2763</v>
      </c>
      <c r="D196" s="55">
        <v>616.9</v>
      </c>
      <c r="E196" s="56">
        <v>2778</v>
      </c>
      <c r="F196" s="57">
        <v>624.23</v>
      </c>
    </row>
    <row r="197" spans="1:6" x14ac:dyDescent="0.2">
      <c r="A197" s="54" t="s">
        <v>188</v>
      </c>
      <c r="B197" s="55">
        <v>1516.04</v>
      </c>
      <c r="C197" s="56">
        <v>4950</v>
      </c>
      <c r="D197" s="55">
        <v>1555.92</v>
      </c>
      <c r="E197" s="56">
        <v>4893</v>
      </c>
      <c r="F197" s="57">
        <v>1535.98</v>
      </c>
    </row>
    <row r="198" spans="1:6" x14ac:dyDescent="0.2">
      <c r="A198" s="54" t="s">
        <v>189</v>
      </c>
      <c r="B198" s="55">
        <v>9425.2999999999993</v>
      </c>
      <c r="C198" s="56">
        <v>15048</v>
      </c>
      <c r="D198" s="55">
        <v>9148.5499999999993</v>
      </c>
      <c r="E198" s="56">
        <v>15166</v>
      </c>
      <c r="F198" s="57">
        <v>9286.9249999999993</v>
      </c>
    </row>
    <row r="199" spans="1:6" x14ac:dyDescent="0.2">
      <c r="A199" s="54" t="s">
        <v>190</v>
      </c>
      <c r="B199" s="55">
        <v>7129.92</v>
      </c>
      <c r="C199" s="56">
        <v>8576</v>
      </c>
      <c r="D199" s="55">
        <v>6884.47</v>
      </c>
      <c r="E199" s="56">
        <v>8542</v>
      </c>
      <c r="F199" s="57">
        <v>7007.1949999999997</v>
      </c>
    </row>
    <row r="200" spans="1:6" x14ac:dyDescent="0.2">
      <c r="A200" s="54" t="s">
        <v>191</v>
      </c>
      <c r="B200" s="55">
        <v>1236.72</v>
      </c>
      <c r="C200" s="56">
        <v>4616</v>
      </c>
      <c r="D200" s="55">
        <v>1205.31</v>
      </c>
      <c r="E200" s="56">
        <v>4515</v>
      </c>
      <c r="F200" s="57">
        <v>1221.0150000000001</v>
      </c>
    </row>
    <row r="201" spans="1:6" x14ac:dyDescent="0.2">
      <c r="A201" s="54" t="s">
        <v>192</v>
      </c>
      <c r="B201" s="55">
        <v>233.99</v>
      </c>
      <c r="C201" s="56">
        <v>516</v>
      </c>
      <c r="D201" s="55">
        <v>246.25</v>
      </c>
      <c r="E201" s="56">
        <v>522</v>
      </c>
      <c r="F201" s="57">
        <v>240.12</v>
      </c>
    </row>
    <row r="202" spans="1:6" x14ac:dyDescent="0.2">
      <c r="A202" s="54" t="s">
        <v>193</v>
      </c>
      <c r="B202" s="55">
        <v>467.86</v>
      </c>
      <c r="C202" s="56">
        <v>2791</v>
      </c>
      <c r="D202" s="55">
        <v>513.51</v>
      </c>
      <c r="E202" s="56">
        <v>2801</v>
      </c>
      <c r="F202" s="57">
        <v>490.685</v>
      </c>
    </row>
    <row r="203" spans="1:6" x14ac:dyDescent="0.2">
      <c r="A203" s="54" t="s">
        <v>194</v>
      </c>
      <c r="B203" s="55">
        <v>3289.52</v>
      </c>
      <c r="C203" s="56">
        <v>5407</v>
      </c>
      <c r="D203" s="55">
        <v>3316.24</v>
      </c>
      <c r="E203" s="56">
        <v>5489</v>
      </c>
      <c r="F203" s="57">
        <v>3302.88</v>
      </c>
    </row>
    <row r="204" spans="1:6" x14ac:dyDescent="0.2">
      <c r="A204" s="54" t="s">
        <v>195</v>
      </c>
      <c r="B204" s="55">
        <v>600.78</v>
      </c>
      <c r="C204" s="56">
        <v>4192</v>
      </c>
      <c r="D204" s="55">
        <v>842.02</v>
      </c>
      <c r="E204" s="56">
        <v>4308</v>
      </c>
      <c r="F204" s="57">
        <v>721.4</v>
      </c>
    </row>
    <row r="205" spans="1:6" x14ac:dyDescent="0.2">
      <c r="A205" s="54" t="s">
        <v>196</v>
      </c>
      <c r="B205" s="55">
        <v>86.58</v>
      </c>
      <c r="C205" s="56">
        <v>2264</v>
      </c>
      <c r="D205" s="55">
        <v>216.23</v>
      </c>
      <c r="E205" s="56">
        <v>2304</v>
      </c>
      <c r="F205" s="57">
        <v>151.405</v>
      </c>
    </row>
    <row r="206" spans="1:6" x14ac:dyDescent="0.2">
      <c r="A206" s="54" t="s">
        <v>197</v>
      </c>
      <c r="B206" s="55">
        <v>936.25</v>
      </c>
      <c r="C206" s="56">
        <v>3241</v>
      </c>
      <c r="D206" s="55">
        <v>1006.28</v>
      </c>
      <c r="E206" s="56">
        <v>3385</v>
      </c>
      <c r="F206" s="57">
        <v>971.26499999999999</v>
      </c>
    </row>
    <row r="207" spans="1:6" x14ac:dyDescent="0.2">
      <c r="A207" s="54" t="s">
        <v>198</v>
      </c>
      <c r="B207" s="55">
        <v>29.44</v>
      </c>
      <c r="C207" s="56">
        <v>3342</v>
      </c>
      <c r="D207" s="55">
        <v>75.05</v>
      </c>
      <c r="E207" s="56">
        <v>3357</v>
      </c>
      <c r="F207" s="57">
        <v>52.244999999999997</v>
      </c>
    </row>
    <row r="208" spans="1:6" x14ac:dyDescent="0.2">
      <c r="A208" s="54" t="s">
        <v>199</v>
      </c>
      <c r="B208" s="55">
        <v>219.89</v>
      </c>
      <c r="C208" s="56">
        <v>1703</v>
      </c>
      <c r="D208" s="55">
        <v>333.72</v>
      </c>
      <c r="E208" s="56">
        <v>1717</v>
      </c>
      <c r="F208" s="57">
        <v>276.80500000000001</v>
      </c>
    </row>
    <row r="209" spans="1:6" x14ac:dyDescent="0.2">
      <c r="A209" s="54" t="s">
        <v>200</v>
      </c>
      <c r="B209" s="55">
        <v>450.17</v>
      </c>
      <c r="C209" s="56">
        <v>2862</v>
      </c>
      <c r="D209" s="55">
        <v>748.11</v>
      </c>
      <c r="E209" s="56">
        <v>2843</v>
      </c>
      <c r="F209" s="57">
        <v>599.14</v>
      </c>
    </row>
    <row r="210" spans="1:6" x14ac:dyDescent="0.2">
      <c r="A210" s="54" t="s">
        <v>201</v>
      </c>
      <c r="B210" s="55">
        <v>2414.71</v>
      </c>
      <c r="C210" s="56">
        <v>3119</v>
      </c>
      <c r="D210" s="55">
        <v>2340.5100000000002</v>
      </c>
      <c r="E210" s="56">
        <v>3105</v>
      </c>
      <c r="F210" s="57">
        <v>2377.61</v>
      </c>
    </row>
    <row r="211" spans="1:6" x14ac:dyDescent="0.2">
      <c r="A211" s="54" t="s">
        <v>202</v>
      </c>
      <c r="B211" s="55">
        <v>784.81</v>
      </c>
      <c r="C211" s="56">
        <v>2704</v>
      </c>
      <c r="D211" s="55">
        <v>872.42</v>
      </c>
      <c r="E211" s="56">
        <v>2733</v>
      </c>
      <c r="F211" s="57">
        <v>828.61500000000001</v>
      </c>
    </row>
    <row r="212" spans="1:6" x14ac:dyDescent="0.2">
      <c r="A212" s="54" t="s">
        <v>203</v>
      </c>
      <c r="B212" s="55">
        <v>985.84</v>
      </c>
      <c r="C212" s="56">
        <v>2971</v>
      </c>
      <c r="D212" s="55">
        <v>1093.69</v>
      </c>
      <c r="E212" s="56">
        <v>2915</v>
      </c>
      <c r="F212" s="57">
        <v>1039.7650000000001</v>
      </c>
    </row>
    <row r="213" spans="1:6" x14ac:dyDescent="0.2">
      <c r="A213" s="54" t="s">
        <v>204</v>
      </c>
      <c r="B213" s="55">
        <v>282.91000000000003</v>
      </c>
      <c r="C213" s="56">
        <v>1492</v>
      </c>
      <c r="D213" s="55">
        <v>222.99</v>
      </c>
      <c r="E213" s="56">
        <v>1471</v>
      </c>
      <c r="F213" s="57">
        <v>252.95</v>
      </c>
    </row>
    <row r="214" spans="1:6" x14ac:dyDescent="0.2">
      <c r="A214" s="54" t="s">
        <v>205</v>
      </c>
      <c r="B214" s="55">
        <v>221.65</v>
      </c>
      <c r="C214" s="56">
        <v>1843</v>
      </c>
      <c r="D214" s="55">
        <v>329.72</v>
      </c>
      <c r="E214" s="56">
        <v>1878</v>
      </c>
      <c r="F214" s="57">
        <v>275.685</v>
      </c>
    </row>
    <row r="215" spans="1:6" x14ac:dyDescent="0.2">
      <c r="A215" s="54" t="s">
        <v>206</v>
      </c>
      <c r="B215" s="55">
        <v>393.16</v>
      </c>
      <c r="C215" s="56">
        <v>2563</v>
      </c>
      <c r="D215" s="55">
        <v>362.84</v>
      </c>
      <c r="E215" s="56">
        <v>2602</v>
      </c>
      <c r="F215" s="57">
        <v>378</v>
      </c>
    </row>
    <row r="216" spans="1:6" x14ac:dyDescent="0.2">
      <c r="A216" s="54" t="s">
        <v>207</v>
      </c>
      <c r="B216" s="55">
        <v>3099.18</v>
      </c>
      <c r="C216" s="56">
        <v>5162</v>
      </c>
      <c r="D216" s="55">
        <v>3188.14</v>
      </c>
      <c r="E216" s="56">
        <v>5258</v>
      </c>
      <c r="F216" s="57">
        <v>3143.66</v>
      </c>
    </row>
    <row r="217" spans="1:6" x14ac:dyDescent="0.2">
      <c r="A217" s="54" t="s">
        <v>208</v>
      </c>
      <c r="B217" s="55">
        <v>965.96</v>
      </c>
      <c r="C217" s="56">
        <v>2305</v>
      </c>
      <c r="D217" s="55">
        <v>806.12</v>
      </c>
      <c r="E217" s="56">
        <v>2260</v>
      </c>
      <c r="F217" s="57">
        <v>886.04</v>
      </c>
    </row>
    <row r="218" spans="1:6" x14ac:dyDescent="0.2">
      <c r="A218" s="54" t="s">
        <v>209</v>
      </c>
      <c r="B218" s="55">
        <v>153.47999999999999</v>
      </c>
      <c r="C218" s="56">
        <v>1041</v>
      </c>
      <c r="D218" s="55">
        <v>155.16999999999999</v>
      </c>
      <c r="E218" s="56">
        <v>1056</v>
      </c>
      <c r="F218" s="57">
        <v>154.32499999999999</v>
      </c>
    </row>
    <row r="219" spans="1:6" x14ac:dyDescent="0.2">
      <c r="A219" s="54" t="s">
        <v>210</v>
      </c>
      <c r="B219" s="55">
        <v>247.05</v>
      </c>
      <c r="C219" s="56">
        <v>1088</v>
      </c>
      <c r="D219" s="55">
        <v>290.36</v>
      </c>
      <c r="E219" s="56">
        <v>1095</v>
      </c>
      <c r="F219" s="57">
        <v>268.70499999999998</v>
      </c>
    </row>
    <row r="220" spans="1:6" x14ac:dyDescent="0.2">
      <c r="A220" s="54" t="s">
        <v>211</v>
      </c>
      <c r="B220" s="55">
        <v>592.04999999999995</v>
      </c>
      <c r="C220" s="56">
        <v>2797</v>
      </c>
      <c r="D220" s="55">
        <v>793.62</v>
      </c>
      <c r="E220" s="56">
        <v>2775</v>
      </c>
      <c r="F220" s="57">
        <v>692.83500000000004</v>
      </c>
    </row>
    <row r="221" spans="1:6" x14ac:dyDescent="0.2">
      <c r="A221" s="54" t="s">
        <v>212</v>
      </c>
      <c r="B221" s="55">
        <v>6137.11</v>
      </c>
      <c r="C221" s="56">
        <v>8491</v>
      </c>
      <c r="D221" s="55">
        <v>6249.6</v>
      </c>
      <c r="E221" s="56">
        <v>8504</v>
      </c>
      <c r="F221" s="57">
        <v>6193.3549999999996</v>
      </c>
    </row>
    <row r="222" spans="1:6" x14ac:dyDescent="0.2">
      <c r="A222" s="54" t="s">
        <v>213</v>
      </c>
      <c r="B222" s="55">
        <v>1735.62</v>
      </c>
      <c r="C222" s="56">
        <v>3296</v>
      </c>
      <c r="D222" s="55">
        <v>1638.34</v>
      </c>
      <c r="E222" s="56">
        <v>3224</v>
      </c>
      <c r="F222" s="57">
        <v>1686.98</v>
      </c>
    </row>
    <row r="223" spans="1:6" x14ac:dyDescent="0.2">
      <c r="A223" s="54" t="s">
        <v>214</v>
      </c>
      <c r="B223" s="55">
        <v>142.61000000000001</v>
      </c>
      <c r="C223" s="56">
        <v>1486</v>
      </c>
      <c r="D223" s="55">
        <v>156.99</v>
      </c>
      <c r="E223" s="56">
        <v>1496</v>
      </c>
      <c r="F223" s="57">
        <v>149.80000000000001</v>
      </c>
    </row>
    <row r="224" spans="1:6" x14ac:dyDescent="0.2">
      <c r="A224" s="54" t="s">
        <v>215</v>
      </c>
      <c r="B224" s="55">
        <v>107.64</v>
      </c>
      <c r="C224" s="56">
        <v>1083</v>
      </c>
      <c r="D224" s="55">
        <v>98.51</v>
      </c>
      <c r="E224" s="56">
        <v>1036</v>
      </c>
      <c r="F224" s="57">
        <v>103.075</v>
      </c>
    </row>
    <row r="225" spans="1:6" x14ac:dyDescent="0.2">
      <c r="A225" s="54" t="s">
        <v>216</v>
      </c>
      <c r="B225" s="55">
        <v>643.29999999999995</v>
      </c>
      <c r="C225" s="56">
        <v>5293</v>
      </c>
      <c r="D225" s="55">
        <v>762.43</v>
      </c>
      <c r="E225" s="56">
        <v>5346</v>
      </c>
      <c r="F225" s="57">
        <v>702.86500000000001</v>
      </c>
    </row>
    <row r="226" spans="1:6" x14ac:dyDescent="0.2">
      <c r="A226" s="54" t="s">
        <v>217</v>
      </c>
      <c r="B226" s="55">
        <v>1746.83</v>
      </c>
      <c r="C226" s="56">
        <v>3180</v>
      </c>
      <c r="D226" s="55">
        <v>1808.8</v>
      </c>
      <c r="E226" s="56">
        <v>3143</v>
      </c>
      <c r="F226" s="57">
        <v>1777.8150000000001</v>
      </c>
    </row>
    <row r="227" spans="1:6" x14ac:dyDescent="0.2">
      <c r="A227" s="54" t="s">
        <v>218</v>
      </c>
      <c r="B227" s="55">
        <v>899.65</v>
      </c>
      <c r="C227" s="56">
        <v>3790</v>
      </c>
      <c r="D227" s="55">
        <v>883.75</v>
      </c>
      <c r="E227" s="56">
        <v>3793</v>
      </c>
      <c r="F227" s="57">
        <v>891.7</v>
      </c>
    </row>
    <row r="228" spans="1:6" x14ac:dyDescent="0.2">
      <c r="A228" s="54" t="s">
        <v>219</v>
      </c>
      <c r="B228" s="55">
        <v>932.87</v>
      </c>
      <c r="C228" s="56">
        <v>1160</v>
      </c>
      <c r="D228" s="55">
        <v>957.81</v>
      </c>
      <c r="E228" s="56">
        <v>1160</v>
      </c>
      <c r="F228" s="57">
        <v>945.34</v>
      </c>
    </row>
    <row r="229" spans="1:6" x14ac:dyDescent="0.2">
      <c r="A229" s="54" t="s">
        <v>220</v>
      </c>
      <c r="B229" s="55">
        <v>885.78</v>
      </c>
      <c r="C229" s="56">
        <v>6469</v>
      </c>
      <c r="D229" s="55">
        <v>889.31</v>
      </c>
      <c r="E229" s="56">
        <v>6513</v>
      </c>
      <c r="F229" s="57">
        <v>887.54499999999996</v>
      </c>
    </row>
    <row r="230" spans="1:6" x14ac:dyDescent="0.2">
      <c r="A230" s="54" t="s">
        <v>221</v>
      </c>
      <c r="B230" s="55">
        <v>4574.43</v>
      </c>
      <c r="C230" s="56">
        <v>8215</v>
      </c>
      <c r="D230" s="55">
        <v>4736.87</v>
      </c>
      <c r="E230" s="56">
        <v>8439</v>
      </c>
      <c r="F230" s="57">
        <v>4655.6499999999996</v>
      </c>
    </row>
    <row r="231" spans="1:6" x14ac:dyDescent="0.2">
      <c r="A231" s="54" t="s">
        <v>222</v>
      </c>
      <c r="B231" s="55">
        <v>672.51</v>
      </c>
      <c r="C231" s="56">
        <v>2556</v>
      </c>
      <c r="D231" s="55">
        <v>616.34</v>
      </c>
      <c r="E231" s="56">
        <v>2549</v>
      </c>
      <c r="F231" s="57">
        <v>644.42499999999995</v>
      </c>
    </row>
    <row r="232" spans="1:6" x14ac:dyDescent="0.2">
      <c r="A232" s="54" t="s">
        <v>223</v>
      </c>
      <c r="B232" s="55">
        <v>724.79</v>
      </c>
      <c r="C232" s="56">
        <v>3708</v>
      </c>
      <c r="D232" s="55">
        <v>838.76</v>
      </c>
      <c r="E232" s="56">
        <v>3784</v>
      </c>
      <c r="F232" s="57">
        <v>781.77499999999998</v>
      </c>
    </row>
    <row r="233" spans="1:6" x14ac:dyDescent="0.2">
      <c r="A233" s="54" t="s">
        <v>224</v>
      </c>
      <c r="B233" s="55">
        <v>1430.42</v>
      </c>
      <c r="C233" s="56">
        <v>2847</v>
      </c>
      <c r="D233" s="55">
        <v>1479.83</v>
      </c>
      <c r="E233" s="56">
        <v>2848</v>
      </c>
      <c r="F233" s="57">
        <v>1455.125</v>
      </c>
    </row>
    <row r="234" spans="1:6" x14ac:dyDescent="0.2">
      <c r="A234" s="54" t="s">
        <v>225</v>
      </c>
      <c r="B234" s="55">
        <v>626.49</v>
      </c>
      <c r="C234" s="56">
        <v>2564</v>
      </c>
      <c r="D234" s="55">
        <v>677.46</v>
      </c>
      <c r="E234" s="56">
        <v>2501</v>
      </c>
      <c r="F234" s="57">
        <v>651.97500000000002</v>
      </c>
    </row>
    <row r="235" spans="1:6" x14ac:dyDescent="0.2">
      <c r="A235" s="54" t="s">
        <v>226</v>
      </c>
      <c r="B235" s="55">
        <v>116.27</v>
      </c>
      <c r="C235" s="56">
        <v>548</v>
      </c>
      <c r="D235" s="55">
        <v>113.44</v>
      </c>
      <c r="E235" s="56">
        <v>553</v>
      </c>
      <c r="F235" s="57">
        <v>114.855</v>
      </c>
    </row>
    <row r="236" spans="1:6" x14ac:dyDescent="0.2">
      <c r="A236" s="54" t="s">
        <v>227</v>
      </c>
      <c r="B236" s="55">
        <v>240.29</v>
      </c>
      <c r="C236" s="56">
        <v>1392</v>
      </c>
      <c r="D236" s="55">
        <v>211.56</v>
      </c>
      <c r="E236" s="56">
        <v>1419</v>
      </c>
      <c r="F236" s="57">
        <v>225.92500000000001</v>
      </c>
    </row>
    <row r="237" spans="1:6" x14ac:dyDescent="0.2">
      <c r="A237" s="54" t="s">
        <v>228</v>
      </c>
      <c r="B237" s="55">
        <v>1974.53</v>
      </c>
      <c r="C237" s="56">
        <v>3693</v>
      </c>
      <c r="D237" s="55">
        <v>2047.22</v>
      </c>
      <c r="E237" s="56">
        <v>3676</v>
      </c>
      <c r="F237" s="57">
        <v>2010.875</v>
      </c>
    </row>
    <row r="238" spans="1:6" x14ac:dyDescent="0.2">
      <c r="A238" s="54" t="s">
        <v>229</v>
      </c>
      <c r="B238" s="55">
        <v>1037.0899999999999</v>
      </c>
      <c r="C238" s="56">
        <v>2057</v>
      </c>
      <c r="D238" s="55">
        <v>941.06</v>
      </c>
      <c r="E238" s="56">
        <v>2042</v>
      </c>
      <c r="F238" s="57">
        <v>989.07500000000005</v>
      </c>
    </row>
    <row r="239" spans="1:6" x14ac:dyDescent="0.2">
      <c r="A239" s="54" t="s">
        <v>230</v>
      </c>
      <c r="B239" s="55">
        <v>3436.66</v>
      </c>
      <c r="C239" s="56">
        <v>4957</v>
      </c>
      <c r="D239" s="55">
        <v>3581.84</v>
      </c>
      <c r="E239" s="56">
        <v>4990</v>
      </c>
      <c r="F239" s="57">
        <v>3509.25</v>
      </c>
    </row>
    <row r="240" spans="1:6" x14ac:dyDescent="0.2">
      <c r="A240" s="54" t="s">
        <v>231</v>
      </c>
      <c r="B240" s="55">
        <v>1041.54</v>
      </c>
      <c r="C240" s="56">
        <v>4602</v>
      </c>
      <c r="D240" s="55">
        <v>990.66</v>
      </c>
      <c r="E240" s="56">
        <v>4545</v>
      </c>
      <c r="F240" s="57">
        <v>1016.1</v>
      </c>
    </row>
    <row r="241" spans="1:6" x14ac:dyDescent="0.2">
      <c r="A241" s="54" t="s">
        <v>382</v>
      </c>
      <c r="B241" s="55">
        <v>4074.82</v>
      </c>
      <c r="C241" s="56">
        <v>5507</v>
      </c>
      <c r="D241" s="55">
        <v>4281.3900000000003</v>
      </c>
      <c r="E241" s="56">
        <v>5624</v>
      </c>
      <c r="F241" s="57">
        <v>4178.1049999999996</v>
      </c>
    </row>
    <row r="242" spans="1:6" x14ac:dyDescent="0.2">
      <c r="A242" s="54" t="s">
        <v>232</v>
      </c>
      <c r="B242" s="55">
        <v>609.92999999999995</v>
      </c>
      <c r="C242" s="56">
        <v>1558</v>
      </c>
      <c r="D242" s="55">
        <v>653.07000000000005</v>
      </c>
      <c r="E242" s="56">
        <v>1552</v>
      </c>
      <c r="F242" s="57">
        <v>631.5</v>
      </c>
    </row>
    <row r="243" spans="1:6" x14ac:dyDescent="0.2">
      <c r="A243" s="54" t="s">
        <v>233</v>
      </c>
      <c r="B243" s="55">
        <v>4318.8999999999996</v>
      </c>
      <c r="C243" s="56">
        <v>5412</v>
      </c>
      <c r="D243" s="55">
        <v>4515.5200000000004</v>
      </c>
      <c r="E243" s="56">
        <v>5497</v>
      </c>
      <c r="F243" s="57">
        <v>4417.21</v>
      </c>
    </row>
    <row r="244" spans="1:6" x14ac:dyDescent="0.2">
      <c r="A244" s="54" t="s">
        <v>234</v>
      </c>
      <c r="B244" s="55">
        <v>5059.5600000000004</v>
      </c>
      <c r="C244" s="56">
        <v>7113</v>
      </c>
      <c r="D244" s="55">
        <v>4976.63</v>
      </c>
      <c r="E244" s="56">
        <v>7071</v>
      </c>
      <c r="F244" s="57">
        <v>5018.0950000000003</v>
      </c>
    </row>
    <row r="245" spans="1:6" x14ac:dyDescent="0.2">
      <c r="A245" s="54" t="s">
        <v>235</v>
      </c>
      <c r="B245" s="55">
        <v>91467.74</v>
      </c>
      <c r="C245" s="56">
        <v>62944</v>
      </c>
      <c r="D245" s="55">
        <v>88485.75</v>
      </c>
      <c r="E245" s="56">
        <v>62745</v>
      </c>
      <c r="F245" s="57">
        <v>89976.744999999995</v>
      </c>
    </row>
    <row r="246" spans="1:6" x14ac:dyDescent="0.2">
      <c r="A246" s="54" t="s">
        <v>236</v>
      </c>
      <c r="B246" s="55">
        <v>0</v>
      </c>
      <c r="C246" s="56">
        <v>273</v>
      </c>
      <c r="D246" s="55">
        <v>0</v>
      </c>
      <c r="E246" s="56">
        <v>250</v>
      </c>
      <c r="F246" s="57">
        <v>0</v>
      </c>
    </row>
    <row r="247" spans="1:6" x14ac:dyDescent="0.2">
      <c r="A247" s="54" t="s">
        <v>237</v>
      </c>
      <c r="B247" s="55">
        <v>1088.82</v>
      </c>
      <c r="C247" s="56">
        <v>1847</v>
      </c>
      <c r="D247" s="55">
        <v>1167.75</v>
      </c>
      <c r="E247" s="56">
        <v>1892</v>
      </c>
      <c r="F247" s="57">
        <v>1128.2850000000001</v>
      </c>
    </row>
    <row r="248" spans="1:6" x14ac:dyDescent="0.2">
      <c r="A248" s="54" t="s">
        <v>238</v>
      </c>
      <c r="B248" s="55">
        <v>635.99</v>
      </c>
      <c r="C248" s="56">
        <v>4037</v>
      </c>
      <c r="D248" s="55">
        <v>896.38</v>
      </c>
      <c r="E248" s="56">
        <v>4009</v>
      </c>
      <c r="F248" s="57">
        <v>766.18499999999995</v>
      </c>
    </row>
    <row r="249" spans="1:6" x14ac:dyDescent="0.2">
      <c r="A249" s="54" t="s">
        <v>239</v>
      </c>
      <c r="B249" s="55">
        <v>285.73</v>
      </c>
      <c r="C249" s="56">
        <v>1411</v>
      </c>
      <c r="D249" s="55">
        <v>339.27</v>
      </c>
      <c r="E249" s="56">
        <v>1389</v>
      </c>
      <c r="F249" s="57">
        <v>312.5</v>
      </c>
    </row>
    <row r="250" spans="1:6" x14ac:dyDescent="0.2">
      <c r="A250" s="54" t="s">
        <v>240</v>
      </c>
      <c r="B250" s="55">
        <v>11735.34</v>
      </c>
      <c r="C250" s="56">
        <v>8235</v>
      </c>
      <c r="D250" s="55">
        <v>11795.37</v>
      </c>
      <c r="E250" s="56">
        <v>8307</v>
      </c>
      <c r="F250" s="57">
        <v>11765.355</v>
      </c>
    </row>
    <row r="251" spans="1:6" x14ac:dyDescent="0.2">
      <c r="A251" s="54" t="s">
        <v>241</v>
      </c>
      <c r="B251" s="55">
        <v>19.989999999999998</v>
      </c>
      <c r="C251" s="56">
        <v>57</v>
      </c>
      <c r="D251" s="55">
        <v>0</v>
      </c>
      <c r="E251" s="56">
        <v>55</v>
      </c>
      <c r="F251" s="57">
        <v>9.9949999999999992</v>
      </c>
    </row>
    <row r="252" spans="1:6" x14ac:dyDescent="0.2">
      <c r="A252" s="54" t="s">
        <v>242</v>
      </c>
      <c r="B252" s="55">
        <v>812.21</v>
      </c>
      <c r="C252" s="56">
        <v>2992</v>
      </c>
      <c r="D252" s="55">
        <v>909.7</v>
      </c>
      <c r="E252" s="56">
        <v>3004</v>
      </c>
      <c r="F252" s="57">
        <v>860.95500000000004</v>
      </c>
    </row>
    <row r="253" spans="1:6" x14ac:dyDescent="0.2">
      <c r="A253" s="54" t="s">
        <v>243</v>
      </c>
      <c r="B253" s="55">
        <v>162.22999999999999</v>
      </c>
      <c r="C253" s="56">
        <v>791</v>
      </c>
      <c r="D253" s="55">
        <v>153.07</v>
      </c>
      <c r="E253" s="56">
        <v>794</v>
      </c>
      <c r="F253" s="57">
        <v>157.65</v>
      </c>
    </row>
    <row r="254" spans="1:6" x14ac:dyDescent="0.2">
      <c r="A254" s="54" t="s">
        <v>244</v>
      </c>
      <c r="B254" s="55">
        <v>327.75</v>
      </c>
      <c r="C254" s="56">
        <v>2957</v>
      </c>
      <c r="D254" s="55">
        <v>373.58</v>
      </c>
      <c r="E254" s="56">
        <v>3056</v>
      </c>
      <c r="F254" s="57">
        <v>350.66500000000002</v>
      </c>
    </row>
    <row r="255" spans="1:6" x14ac:dyDescent="0.2">
      <c r="A255" s="54" t="s">
        <v>245</v>
      </c>
      <c r="B255" s="55">
        <v>4612.42</v>
      </c>
      <c r="C255" s="56">
        <v>7054</v>
      </c>
      <c r="D255" s="55">
        <v>4380.66</v>
      </c>
      <c r="E255" s="56">
        <v>7032</v>
      </c>
      <c r="F255" s="57">
        <v>4496.54</v>
      </c>
    </row>
    <row r="256" spans="1:6" x14ac:dyDescent="0.2">
      <c r="A256" s="54" t="s">
        <v>246</v>
      </c>
      <c r="B256" s="55">
        <v>1870.6</v>
      </c>
      <c r="C256" s="56">
        <v>2844</v>
      </c>
      <c r="D256" s="55">
        <v>1721.95</v>
      </c>
      <c r="E256" s="56">
        <v>2854</v>
      </c>
      <c r="F256" s="57">
        <v>1796.2750000000001</v>
      </c>
    </row>
    <row r="257" spans="1:6" x14ac:dyDescent="0.2">
      <c r="A257" s="54" t="s">
        <v>247</v>
      </c>
      <c r="B257" s="55">
        <v>717.59</v>
      </c>
      <c r="C257" s="56">
        <v>1566</v>
      </c>
      <c r="D257" s="55">
        <v>759.37</v>
      </c>
      <c r="E257" s="56">
        <v>1591</v>
      </c>
      <c r="F257" s="57">
        <v>738.48</v>
      </c>
    </row>
    <row r="258" spans="1:6" x14ac:dyDescent="0.2">
      <c r="A258" s="54" t="s">
        <v>248</v>
      </c>
      <c r="B258" s="55">
        <v>2393.2800000000002</v>
      </c>
      <c r="C258" s="56">
        <v>5408</v>
      </c>
      <c r="D258" s="55">
        <v>2608.1999999999998</v>
      </c>
      <c r="E258" s="56">
        <v>5396</v>
      </c>
      <c r="F258" s="57">
        <v>2500.7399999999998</v>
      </c>
    </row>
    <row r="259" spans="1:6" x14ac:dyDescent="0.2">
      <c r="A259" s="54" t="s">
        <v>249</v>
      </c>
      <c r="B259" s="55">
        <v>2544.13</v>
      </c>
      <c r="C259" s="56">
        <v>4501</v>
      </c>
      <c r="D259" s="55">
        <v>2419.9</v>
      </c>
      <c r="E259" s="56">
        <v>4465</v>
      </c>
      <c r="F259" s="57">
        <v>2482.0149999999999</v>
      </c>
    </row>
    <row r="260" spans="1:6" x14ac:dyDescent="0.2">
      <c r="A260" s="54" t="s">
        <v>250</v>
      </c>
      <c r="B260" s="55">
        <v>451.53</v>
      </c>
      <c r="C260" s="56">
        <v>1817</v>
      </c>
      <c r="D260" s="55">
        <v>430.97</v>
      </c>
      <c r="E260" s="56">
        <v>1926</v>
      </c>
      <c r="F260" s="57">
        <v>441.25</v>
      </c>
    </row>
    <row r="261" spans="1:6" x14ac:dyDescent="0.2">
      <c r="A261" s="54" t="s">
        <v>251</v>
      </c>
      <c r="B261" s="55">
        <v>85.5</v>
      </c>
      <c r="C261" s="56">
        <v>1882</v>
      </c>
      <c r="D261" s="55">
        <v>127.15</v>
      </c>
      <c r="E261" s="56">
        <v>1911</v>
      </c>
      <c r="F261" s="57">
        <v>106.325</v>
      </c>
    </row>
    <row r="262" spans="1:6" x14ac:dyDescent="0.2">
      <c r="A262" s="54" t="s">
        <v>252</v>
      </c>
      <c r="B262" s="55">
        <v>2002.89</v>
      </c>
      <c r="C262" s="56">
        <v>2844</v>
      </c>
      <c r="D262" s="55">
        <v>2009.71</v>
      </c>
      <c r="E262" s="56">
        <v>2823</v>
      </c>
      <c r="F262" s="57">
        <v>2006.3</v>
      </c>
    </row>
    <row r="263" spans="1:6" x14ac:dyDescent="0.2">
      <c r="A263" s="54" t="s">
        <v>253</v>
      </c>
      <c r="B263" s="55">
        <v>615.47</v>
      </c>
      <c r="C263" s="56">
        <v>2473</v>
      </c>
      <c r="D263" s="55">
        <v>471.5</v>
      </c>
      <c r="E263" s="56">
        <v>2491</v>
      </c>
      <c r="F263" s="57">
        <v>543.48500000000001</v>
      </c>
    </row>
    <row r="264" spans="1:6" x14ac:dyDescent="0.2">
      <c r="A264" s="54" t="s">
        <v>254</v>
      </c>
      <c r="B264" s="55">
        <v>1251.3599999999999</v>
      </c>
      <c r="C264" s="56">
        <v>2186</v>
      </c>
      <c r="D264" s="55">
        <v>1288.6099999999999</v>
      </c>
      <c r="E264" s="56">
        <v>2196</v>
      </c>
      <c r="F264" s="57">
        <v>1269.9849999999999</v>
      </c>
    </row>
    <row r="265" spans="1:6" x14ac:dyDescent="0.2">
      <c r="A265" s="54" t="s">
        <v>255</v>
      </c>
      <c r="B265" s="55">
        <v>808.47</v>
      </c>
      <c r="C265" s="56">
        <v>2003</v>
      </c>
      <c r="D265" s="55">
        <v>734.33</v>
      </c>
      <c r="E265" s="56">
        <v>2007</v>
      </c>
      <c r="F265" s="57">
        <v>771.4</v>
      </c>
    </row>
    <row r="266" spans="1:6" x14ac:dyDescent="0.2">
      <c r="A266" s="54" t="s">
        <v>256</v>
      </c>
      <c r="B266" s="55">
        <v>1666.19</v>
      </c>
      <c r="C266" s="56">
        <v>4292</v>
      </c>
      <c r="D266" s="55">
        <v>1669.8</v>
      </c>
      <c r="E266" s="56">
        <v>4278</v>
      </c>
      <c r="F266" s="57">
        <v>1667.9949999999999</v>
      </c>
    </row>
    <row r="267" spans="1:6" x14ac:dyDescent="0.2">
      <c r="A267" s="54" t="s">
        <v>383</v>
      </c>
      <c r="B267" s="55">
        <v>460.71</v>
      </c>
      <c r="C267" s="56">
        <v>1721</v>
      </c>
      <c r="D267" s="55">
        <v>433.12</v>
      </c>
      <c r="E267" s="56">
        <v>1710</v>
      </c>
      <c r="F267" s="57">
        <v>446.91500000000002</v>
      </c>
    </row>
    <row r="268" spans="1:6" x14ac:dyDescent="0.2">
      <c r="A268" s="54" t="s">
        <v>257</v>
      </c>
      <c r="B268" s="55">
        <v>1803.13</v>
      </c>
      <c r="C268" s="56">
        <v>6846</v>
      </c>
      <c r="D268" s="55">
        <v>1837.78</v>
      </c>
      <c r="E268" s="56">
        <v>6742</v>
      </c>
      <c r="F268" s="57">
        <v>1820.4549999999999</v>
      </c>
    </row>
    <row r="269" spans="1:6" x14ac:dyDescent="0.2">
      <c r="A269" s="54" t="s">
        <v>258</v>
      </c>
      <c r="B269" s="55">
        <v>3031.33</v>
      </c>
      <c r="C269" s="56">
        <v>8614</v>
      </c>
      <c r="D269" s="55">
        <v>2930.04</v>
      </c>
      <c r="E269" s="56">
        <v>8521</v>
      </c>
      <c r="F269" s="57">
        <v>2980.6849999999999</v>
      </c>
    </row>
    <row r="270" spans="1:6" x14ac:dyDescent="0.2">
      <c r="A270" s="54" t="s">
        <v>259</v>
      </c>
      <c r="B270" s="55">
        <v>3499.78</v>
      </c>
      <c r="C270" s="56">
        <v>4445</v>
      </c>
      <c r="D270" s="55">
        <v>3689.15</v>
      </c>
      <c r="E270" s="56">
        <v>4483</v>
      </c>
      <c r="F270" s="57">
        <v>3594.4650000000001</v>
      </c>
    </row>
    <row r="271" spans="1:6" x14ac:dyDescent="0.2">
      <c r="A271" s="54" t="s">
        <v>260</v>
      </c>
      <c r="B271" s="55">
        <v>28.79</v>
      </c>
      <c r="C271" s="56">
        <v>360</v>
      </c>
      <c r="D271" s="55">
        <v>64.650000000000006</v>
      </c>
      <c r="E271" s="56">
        <v>353</v>
      </c>
      <c r="F271" s="57">
        <v>46.72</v>
      </c>
    </row>
    <row r="272" spans="1:6" x14ac:dyDescent="0.2">
      <c r="A272" s="54" t="s">
        <v>261</v>
      </c>
      <c r="B272" s="55">
        <v>377.87</v>
      </c>
      <c r="C272" s="56">
        <v>1063</v>
      </c>
      <c r="D272" s="55">
        <v>467.95</v>
      </c>
      <c r="E272" s="56">
        <v>1080</v>
      </c>
      <c r="F272" s="57">
        <v>422.91</v>
      </c>
    </row>
    <row r="273" spans="1:6" x14ac:dyDescent="0.2">
      <c r="A273" s="54" t="s">
        <v>262</v>
      </c>
      <c r="B273" s="55">
        <v>447.62</v>
      </c>
      <c r="C273" s="56">
        <v>3630</v>
      </c>
      <c r="D273" s="55">
        <v>525.55999999999995</v>
      </c>
      <c r="E273" s="56">
        <v>3624</v>
      </c>
      <c r="F273" s="57">
        <v>486.59</v>
      </c>
    </row>
    <row r="274" spans="1:6" x14ac:dyDescent="0.2">
      <c r="A274" s="54" t="s">
        <v>263</v>
      </c>
      <c r="B274" s="55">
        <v>1633.91</v>
      </c>
      <c r="C274" s="56">
        <v>2984</v>
      </c>
      <c r="D274" s="55">
        <v>1696.7</v>
      </c>
      <c r="E274" s="56">
        <v>3025</v>
      </c>
      <c r="F274" s="57">
        <v>1665.3050000000001</v>
      </c>
    </row>
    <row r="275" spans="1:6" x14ac:dyDescent="0.2">
      <c r="A275" s="54" t="s">
        <v>264</v>
      </c>
      <c r="B275" s="55">
        <v>3797.06</v>
      </c>
      <c r="C275" s="56">
        <v>3808</v>
      </c>
      <c r="D275" s="55">
        <v>3674.01</v>
      </c>
      <c r="E275" s="56">
        <v>3780</v>
      </c>
      <c r="F275" s="57">
        <v>3735.5349999999999</v>
      </c>
    </row>
    <row r="276" spans="1:6" x14ac:dyDescent="0.2">
      <c r="A276" s="54" t="s">
        <v>265</v>
      </c>
      <c r="B276" s="55">
        <v>16288.55</v>
      </c>
      <c r="C276" s="56">
        <v>19467</v>
      </c>
      <c r="D276" s="55">
        <v>16241.78</v>
      </c>
      <c r="E276" s="56">
        <v>19459</v>
      </c>
      <c r="F276" s="57">
        <v>16265.165000000001</v>
      </c>
    </row>
    <row r="277" spans="1:6" x14ac:dyDescent="0.2">
      <c r="A277" s="54" t="s">
        <v>266</v>
      </c>
      <c r="B277" s="55">
        <v>0</v>
      </c>
      <c r="C277" s="56">
        <v>2177</v>
      </c>
      <c r="D277" s="55">
        <v>0</v>
      </c>
      <c r="E277" s="56">
        <v>2166</v>
      </c>
      <c r="F277" s="57">
        <v>0</v>
      </c>
    </row>
    <row r="278" spans="1:6" x14ac:dyDescent="0.2">
      <c r="A278" s="54" t="s">
        <v>267</v>
      </c>
      <c r="B278" s="55">
        <v>1693.58</v>
      </c>
      <c r="C278" s="56">
        <v>3550</v>
      </c>
      <c r="D278" s="55">
        <v>1543.78</v>
      </c>
      <c r="E278" s="56">
        <v>3468</v>
      </c>
      <c r="F278" s="57">
        <v>1618.68</v>
      </c>
    </row>
    <row r="279" spans="1:6" x14ac:dyDescent="0.2">
      <c r="A279" s="54" t="s">
        <v>268</v>
      </c>
      <c r="B279" s="55">
        <v>0</v>
      </c>
      <c r="C279" s="56">
        <v>4029</v>
      </c>
      <c r="D279" s="55">
        <v>0</v>
      </c>
      <c r="E279" s="56">
        <v>4050</v>
      </c>
      <c r="F279" s="57">
        <v>0</v>
      </c>
    </row>
    <row r="280" spans="1:6" x14ac:dyDescent="0.2">
      <c r="A280" s="54" t="s">
        <v>269</v>
      </c>
      <c r="B280" s="55">
        <v>1647.1</v>
      </c>
      <c r="C280" s="56">
        <v>3170</v>
      </c>
      <c r="D280" s="55">
        <v>1766.53</v>
      </c>
      <c r="E280" s="56">
        <v>3206</v>
      </c>
      <c r="F280" s="57">
        <v>1706.8150000000001</v>
      </c>
    </row>
    <row r="281" spans="1:6" x14ac:dyDescent="0.2">
      <c r="A281" s="54" t="s">
        <v>270</v>
      </c>
      <c r="B281" s="55">
        <v>165.73</v>
      </c>
      <c r="C281" s="56">
        <v>1357</v>
      </c>
      <c r="D281" s="55">
        <v>147.85</v>
      </c>
      <c r="E281" s="56">
        <v>1349</v>
      </c>
      <c r="F281" s="57">
        <v>156.79</v>
      </c>
    </row>
    <row r="282" spans="1:6" x14ac:dyDescent="0.2">
      <c r="A282" s="54" t="s">
        <v>271</v>
      </c>
      <c r="B282" s="55">
        <v>1213.3800000000001</v>
      </c>
      <c r="C282" s="56">
        <v>3122</v>
      </c>
      <c r="D282" s="55">
        <v>1284.3800000000001</v>
      </c>
      <c r="E282" s="56">
        <v>3221</v>
      </c>
      <c r="F282" s="57">
        <v>1248.8800000000001</v>
      </c>
    </row>
    <row r="283" spans="1:6" x14ac:dyDescent="0.2">
      <c r="A283" s="54" t="s">
        <v>272</v>
      </c>
      <c r="B283" s="55">
        <v>2217.3000000000002</v>
      </c>
      <c r="C283" s="56">
        <v>3730</v>
      </c>
      <c r="D283" s="55">
        <v>1908.63</v>
      </c>
      <c r="E283" s="56">
        <v>3684</v>
      </c>
      <c r="F283" s="57">
        <v>2062.9650000000001</v>
      </c>
    </row>
    <row r="284" spans="1:6" x14ac:dyDescent="0.2">
      <c r="A284" s="54" t="s">
        <v>273</v>
      </c>
      <c r="B284" s="55">
        <v>22848.41</v>
      </c>
      <c r="C284" s="56">
        <v>37026</v>
      </c>
      <c r="D284" s="55">
        <v>22588.21</v>
      </c>
      <c r="E284" s="56">
        <v>36751</v>
      </c>
      <c r="F284" s="57">
        <v>22718.31</v>
      </c>
    </row>
    <row r="285" spans="1:6" x14ac:dyDescent="0.2">
      <c r="A285" s="54" t="s">
        <v>274</v>
      </c>
      <c r="B285" s="55">
        <v>872.3</v>
      </c>
      <c r="C285" s="56">
        <v>5124</v>
      </c>
      <c r="D285" s="55">
        <v>1066.43</v>
      </c>
      <c r="E285" s="56">
        <v>5146</v>
      </c>
      <c r="F285" s="57">
        <v>969.36500000000001</v>
      </c>
    </row>
    <row r="286" spans="1:6" x14ac:dyDescent="0.2">
      <c r="A286" s="54" t="s">
        <v>275</v>
      </c>
      <c r="B286" s="55">
        <v>385.36</v>
      </c>
      <c r="C286" s="56">
        <v>585</v>
      </c>
      <c r="D286" s="55">
        <v>319.06</v>
      </c>
      <c r="E286" s="56">
        <v>553</v>
      </c>
      <c r="F286" s="57">
        <v>352.21</v>
      </c>
    </row>
    <row r="287" spans="1:6" x14ac:dyDescent="0.2">
      <c r="A287" s="54" t="s">
        <v>276</v>
      </c>
      <c r="B287" s="55">
        <v>451.75</v>
      </c>
      <c r="C287" s="56">
        <v>986</v>
      </c>
      <c r="D287" s="55">
        <v>453.52</v>
      </c>
      <c r="E287" s="56">
        <v>969</v>
      </c>
      <c r="F287" s="57">
        <v>452.63499999999999</v>
      </c>
    </row>
    <row r="288" spans="1:6" x14ac:dyDescent="0.2">
      <c r="A288" s="54" t="s">
        <v>277</v>
      </c>
      <c r="B288" s="55">
        <v>688.06</v>
      </c>
      <c r="C288" s="56">
        <v>2565</v>
      </c>
      <c r="D288" s="55">
        <v>594.89</v>
      </c>
      <c r="E288" s="56">
        <v>2597</v>
      </c>
      <c r="F288" s="57">
        <v>641.47500000000002</v>
      </c>
    </row>
    <row r="289" spans="1:6" x14ac:dyDescent="0.2">
      <c r="A289" s="54" t="s">
        <v>278</v>
      </c>
      <c r="B289" s="55">
        <v>1798.33</v>
      </c>
      <c r="C289" s="56">
        <v>2386</v>
      </c>
      <c r="D289" s="55">
        <v>1862.81</v>
      </c>
      <c r="E289" s="56">
        <v>2327</v>
      </c>
      <c r="F289" s="57">
        <v>1830.57</v>
      </c>
    </row>
    <row r="290" spans="1:6" x14ac:dyDescent="0.2">
      <c r="A290" s="54" t="s">
        <v>279</v>
      </c>
      <c r="B290" s="55">
        <v>3248.51</v>
      </c>
      <c r="C290" s="56">
        <v>7764</v>
      </c>
      <c r="D290" s="55">
        <v>3273.88</v>
      </c>
      <c r="E290" s="56">
        <v>7928</v>
      </c>
      <c r="F290" s="57">
        <v>3261.1950000000002</v>
      </c>
    </row>
    <row r="291" spans="1:6" x14ac:dyDescent="0.2">
      <c r="A291" s="54" t="s">
        <v>280</v>
      </c>
      <c r="B291" s="55">
        <v>182.71</v>
      </c>
      <c r="C291" s="56">
        <v>1978</v>
      </c>
      <c r="D291" s="55">
        <v>280.24</v>
      </c>
      <c r="E291" s="56">
        <v>2053</v>
      </c>
      <c r="F291" s="57">
        <v>231.47499999999999</v>
      </c>
    </row>
    <row r="292" spans="1:6" x14ac:dyDescent="0.2">
      <c r="A292" s="54" t="s">
        <v>281</v>
      </c>
      <c r="B292" s="55">
        <v>606.23</v>
      </c>
      <c r="C292" s="56">
        <v>4123</v>
      </c>
      <c r="D292" s="55">
        <v>801.06</v>
      </c>
      <c r="E292" s="56">
        <v>4135</v>
      </c>
      <c r="F292" s="57">
        <v>703.64499999999998</v>
      </c>
    </row>
    <row r="293" spans="1:6" x14ac:dyDescent="0.2">
      <c r="A293" s="54" t="s">
        <v>282</v>
      </c>
      <c r="B293" s="55">
        <v>3936.15</v>
      </c>
      <c r="C293" s="56">
        <v>6134</v>
      </c>
      <c r="D293" s="55">
        <v>3875.44</v>
      </c>
      <c r="E293" s="56">
        <v>6150</v>
      </c>
      <c r="F293" s="57">
        <v>3905.7950000000001</v>
      </c>
    </row>
    <row r="294" spans="1:6" x14ac:dyDescent="0.2">
      <c r="A294" s="54" t="s">
        <v>283</v>
      </c>
      <c r="B294" s="55">
        <v>7947.34</v>
      </c>
      <c r="C294" s="56">
        <v>8758</v>
      </c>
      <c r="D294" s="55">
        <v>7589.33</v>
      </c>
      <c r="E294" s="56">
        <v>8747</v>
      </c>
      <c r="F294" s="57">
        <v>7768.335</v>
      </c>
    </row>
    <row r="295" spans="1:6" x14ac:dyDescent="0.2">
      <c r="A295" s="54" t="s">
        <v>284</v>
      </c>
      <c r="B295" s="55">
        <v>1770.64</v>
      </c>
      <c r="C295" s="56">
        <v>3774</v>
      </c>
      <c r="D295" s="55">
        <v>1586.02</v>
      </c>
      <c r="E295" s="56">
        <v>3769</v>
      </c>
      <c r="F295" s="57">
        <v>1678.33</v>
      </c>
    </row>
    <row r="296" spans="1:6" x14ac:dyDescent="0.2">
      <c r="A296" s="54" t="s">
        <v>285</v>
      </c>
      <c r="B296" s="55">
        <v>3333.73</v>
      </c>
      <c r="C296" s="56">
        <v>6437</v>
      </c>
      <c r="D296" s="55">
        <v>3377.78</v>
      </c>
      <c r="E296" s="56">
        <v>6712</v>
      </c>
      <c r="F296" s="57">
        <v>3355.7550000000001</v>
      </c>
    </row>
    <row r="297" spans="1:6" x14ac:dyDescent="0.2">
      <c r="A297" s="54" t="s">
        <v>286</v>
      </c>
      <c r="B297" s="55">
        <v>9123.25</v>
      </c>
      <c r="C297" s="56">
        <v>7346</v>
      </c>
      <c r="D297" s="55">
        <v>9097</v>
      </c>
      <c r="E297" s="56">
        <v>7484</v>
      </c>
      <c r="F297" s="57">
        <v>9110.125</v>
      </c>
    </row>
    <row r="298" spans="1:6" x14ac:dyDescent="0.2">
      <c r="A298" s="54" t="s">
        <v>287</v>
      </c>
      <c r="B298" s="55">
        <v>19.079999999999998</v>
      </c>
      <c r="C298" s="56">
        <v>59</v>
      </c>
      <c r="D298" s="55">
        <v>3.45</v>
      </c>
      <c r="E298" s="56">
        <v>61</v>
      </c>
      <c r="F298" s="57">
        <v>11.265000000000001</v>
      </c>
    </row>
    <row r="299" spans="1:6" x14ac:dyDescent="0.2">
      <c r="A299" s="54" t="s">
        <v>288</v>
      </c>
      <c r="B299" s="55">
        <v>2693.56</v>
      </c>
      <c r="C299" s="56">
        <v>3805</v>
      </c>
      <c r="D299" s="55">
        <v>2590.7800000000002</v>
      </c>
      <c r="E299" s="56">
        <v>3796</v>
      </c>
      <c r="F299" s="57">
        <v>2642.17</v>
      </c>
    </row>
    <row r="300" spans="1:6" x14ac:dyDescent="0.2">
      <c r="A300" s="54" t="s">
        <v>289</v>
      </c>
      <c r="B300" s="55">
        <v>163.33000000000001</v>
      </c>
      <c r="C300" s="56">
        <v>1141</v>
      </c>
      <c r="D300" s="55">
        <v>143.37</v>
      </c>
      <c r="E300" s="56">
        <v>1132</v>
      </c>
      <c r="F300" s="57">
        <v>153.35</v>
      </c>
    </row>
    <row r="301" spans="1:6" x14ac:dyDescent="0.2">
      <c r="A301" s="54" t="s">
        <v>373</v>
      </c>
      <c r="B301" s="55">
        <v>3508.68</v>
      </c>
      <c r="C301" s="56">
        <v>6497</v>
      </c>
      <c r="D301" s="55">
        <v>3662.32</v>
      </c>
      <c r="E301" s="56">
        <v>6580</v>
      </c>
      <c r="F301" s="57">
        <v>3585.5</v>
      </c>
    </row>
    <row r="302" spans="1:6" x14ac:dyDescent="0.2">
      <c r="A302" s="54" t="s">
        <v>290</v>
      </c>
      <c r="B302" s="55">
        <v>478.5</v>
      </c>
      <c r="C302" s="56">
        <v>2814</v>
      </c>
      <c r="D302" s="55">
        <v>556.6</v>
      </c>
      <c r="E302" s="56">
        <v>2749</v>
      </c>
      <c r="F302" s="57">
        <v>517.54999999999995</v>
      </c>
    </row>
    <row r="303" spans="1:6" x14ac:dyDescent="0.2">
      <c r="A303" s="54" t="s">
        <v>291</v>
      </c>
      <c r="B303" s="55">
        <v>130.82</v>
      </c>
      <c r="C303" s="56">
        <v>2792</v>
      </c>
      <c r="D303" s="55">
        <v>185.7</v>
      </c>
      <c r="E303" s="56">
        <v>2785</v>
      </c>
      <c r="F303" s="57">
        <v>158.26</v>
      </c>
    </row>
    <row r="304" spans="1:6" x14ac:dyDescent="0.2">
      <c r="A304" s="54" t="s">
        <v>292</v>
      </c>
      <c r="B304" s="55">
        <v>91.01</v>
      </c>
      <c r="C304" s="56">
        <v>3563</v>
      </c>
      <c r="D304" s="55">
        <v>182.02</v>
      </c>
      <c r="E304" s="56">
        <v>3545</v>
      </c>
      <c r="F304" s="57">
        <v>136.51499999999999</v>
      </c>
    </row>
    <row r="305" spans="1:6" x14ac:dyDescent="0.2">
      <c r="A305" s="54" t="s">
        <v>293</v>
      </c>
      <c r="B305" s="55">
        <v>1973.15</v>
      </c>
      <c r="C305" s="56">
        <v>4368</v>
      </c>
      <c r="D305" s="55">
        <v>1909.07</v>
      </c>
      <c r="E305" s="56">
        <v>4345</v>
      </c>
      <c r="F305" s="57">
        <v>1941.11</v>
      </c>
    </row>
    <row r="306" spans="1:6" x14ac:dyDescent="0.2">
      <c r="A306" s="54" t="s">
        <v>294</v>
      </c>
      <c r="B306" s="55">
        <v>0</v>
      </c>
      <c r="C306" s="56">
        <v>1812</v>
      </c>
      <c r="D306" s="55">
        <v>0</v>
      </c>
      <c r="E306" s="56">
        <v>1823</v>
      </c>
      <c r="F306" s="57">
        <v>0</v>
      </c>
    </row>
    <row r="307" spans="1:6" x14ac:dyDescent="0.2">
      <c r="A307" s="54" t="s">
        <v>295</v>
      </c>
      <c r="B307" s="55">
        <v>2348.19</v>
      </c>
      <c r="C307" s="56">
        <v>4559</v>
      </c>
      <c r="D307" s="55">
        <v>2429.64</v>
      </c>
      <c r="E307" s="56">
        <v>4592</v>
      </c>
      <c r="F307" s="57">
        <v>2388.915</v>
      </c>
    </row>
    <row r="308" spans="1:6" x14ac:dyDescent="0.2">
      <c r="A308" s="54" t="s">
        <v>296</v>
      </c>
      <c r="B308" s="55">
        <v>1135</v>
      </c>
      <c r="C308" s="56">
        <v>3271</v>
      </c>
      <c r="D308" s="55">
        <v>1437.39</v>
      </c>
      <c r="E308" s="56">
        <v>3597</v>
      </c>
      <c r="F308" s="57">
        <v>1286.1949999999999</v>
      </c>
    </row>
    <row r="309" spans="1:6" x14ac:dyDescent="0.2">
      <c r="A309" s="54" t="s">
        <v>297</v>
      </c>
      <c r="B309" s="55">
        <v>1186.42</v>
      </c>
      <c r="C309" s="56">
        <v>2985</v>
      </c>
      <c r="D309" s="55">
        <v>1277.92</v>
      </c>
      <c r="E309" s="56">
        <v>3048</v>
      </c>
      <c r="F309" s="57">
        <v>1232.17</v>
      </c>
    </row>
    <row r="310" spans="1:6" x14ac:dyDescent="0.2">
      <c r="A310" s="54" t="s">
        <v>298</v>
      </c>
      <c r="B310" s="55">
        <v>769.13</v>
      </c>
      <c r="C310" s="56">
        <v>2475</v>
      </c>
      <c r="D310" s="55">
        <v>688.21</v>
      </c>
      <c r="E310" s="56">
        <v>2498</v>
      </c>
      <c r="F310" s="57">
        <v>728.67</v>
      </c>
    </row>
    <row r="311" spans="1:6" x14ac:dyDescent="0.2">
      <c r="A311" s="54" t="s">
        <v>299</v>
      </c>
      <c r="B311" s="55">
        <v>248.39</v>
      </c>
      <c r="C311" s="56">
        <v>1730</v>
      </c>
      <c r="D311" s="55">
        <v>181.86</v>
      </c>
      <c r="E311" s="56">
        <v>1669</v>
      </c>
      <c r="F311" s="57">
        <v>215.125</v>
      </c>
    </row>
    <row r="312" spans="1:6" x14ac:dyDescent="0.2">
      <c r="A312" s="54" t="s">
        <v>300</v>
      </c>
      <c r="B312" s="55">
        <v>2332.5700000000002</v>
      </c>
      <c r="C312" s="56">
        <v>4332</v>
      </c>
      <c r="D312" s="55">
        <v>2126.59</v>
      </c>
      <c r="E312" s="56">
        <v>4352</v>
      </c>
      <c r="F312" s="57">
        <v>2229.58</v>
      </c>
    </row>
    <row r="313" spans="1:6" x14ac:dyDescent="0.2">
      <c r="A313" s="54" t="s">
        <v>301</v>
      </c>
      <c r="B313" s="55">
        <v>1758.5</v>
      </c>
      <c r="C313" s="56">
        <v>5306</v>
      </c>
      <c r="D313" s="55">
        <v>1761.76</v>
      </c>
      <c r="E313" s="56">
        <v>5346</v>
      </c>
      <c r="F313" s="57">
        <v>1760.13</v>
      </c>
    </row>
    <row r="314" spans="1:6" x14ac:dyDescent="0.2">
      <c r="A314" s="54" t="s">
        <v>302</v>
      </c>
      <c r="B314" s="55">
        <v>443.95</v>
      </c>
      <c r="C314" s="56">
        <v>1666</v>
      </c>
      <c r="D314" s="55">
        <v>374.94</v>
      </c>
      <c r="E314" s="56">
        <v>1709</v>
      </c>
      <c r="F314" s="57">
        <v>409.44499999999999</v>
      </c>
    </row>
    <row r="315" spans="1:6" x14ac:dyDescent="0.2">
      <c r="A315" s="54" t="s">
        <v>303</v>
      </c>
      <c r="B315" s="55">
        <v>835.42</v>
      </c>
      <c r="C315" s="56">
        <v>6599</v>
      </c>
      <c r="D315" s="55">
        <v>895.81</v>
      </c>
      <c r="E315" s="56">
        <v>6649</v>
      </c>
      <c r="F315" s="57">
        <v>865.61500000000001</v>
      </c>
    </row>
    <row r="316" spans="1:6" x14ac:dyDescent="0.2">
      <c r="A316" s="54" t="s">
        <v>304</v>
      </c>
      <c r="B316" s="55">
        <v>123.07</v>
      </c>
      <c r="C316" s="56">
        <v>1510</v>
      </c>
      <c r="D316" s="55">
        <v>140.06</v>
      </c>
      <c r="E316" s="56">
        <v>1520</v>
      </c>
      <c r="F316" s="57">
        <v>131.565</v>
      </c>
    </row>
    <row r="317" spans="1:6" x14ac:dyDescent="0.2">
      <c r="A317" s="54" t="s">
        <v>305</v>
      </c>
      <c r="B317" s="55">
        <v>792.94</v>
      </c>
      <c r="C317" s="56">
        <v>1400</v>
      </c>
      <c r="D317" s="55">
        <v>896.59</v>
      </c>
      <c r="E317" s="56">
        <v>1403</v>
      </c>
      <c r="F317" s="57">
        <v>844.76499999999999</v>
      </c>
    </row>
    <row r="318" spans="1:6" x14ac:dyDescent="0.2">
      <c r="A318" s="54" t="s">
        <v>306</v>
      </c>
      <c r="B318" s="55">
        <v>1638.89</v>
      </c>
      <c r="C318" s="56">
        <v>2082</v>
      </c>
      <c r="D318" s="55">
        <v>1567.74</v>
      </c>
      <c r="E318" s="56">
        <v>2081</v>
      </c>
      <c r="F318" s="57">
        <v>1603.3150000000001</v>
      </c>
    </row>
    <row r="319" spans="1:6" x14ac:dyDescent="0.2">
      <c r="A319" s="54" t="s">
        <v>307</v>
      </c>
      <c r="B319" s="55">
        <v>3837.34</v>
      </c>
      <c r="C319" s="56">
        <v>12162</v>
      </c>
      <c r="D319" s="55">
        <v>4071.07</v>
      </c>
      <c r="E319" s="56">
        <v>12363</v>
      </c>
      <c r="F319" s="57">
        <v>3954.2049999999999</v>
      </c>
    </row>
    <row r="320" spans="1:6" x14ac:dyDescent="0.2">
      <c r="A320" s="54" t="s">
        <v>308</v>
      </c>
      <c r="B320" s="55">
        <v>869.41</v>
      </c>
      <c r="C320" s="56">
        <v>2330</v>
      </c>
      <c r="D320" s="55">
        <v>787.69</v>
      </c>
      <c r="E320" s="56">
        <v>2342</v>
      </c>
      <c r="F320" s="57">
        <v>828.55</v>
      </c>
    </row>
    <row r="321" spans="1:6" x14ac:dyDescent="0.2">
      <c r="A321" s="54" t="s">
        <v>309</v>
      </c>
      <c r="B321" s="55">
        <v>74.34</v>
      </c>
      <c r="C321" s="56">
        <v>2692</v>
      </c>
      <c r="D321" s="55">
        <v>117.38</v>
      </c>
      <c r="E321" s="56">
        <v>2641</v>
      </c>
      <c r="F321" s="57">
        <v>95.86</v>
      </c>
    </row>
    <row r="322" spans="1:6" x14ac:dyDescent="0.2">
      <c r="A322" s="54" t="s">
        <v>310</v>
      </c>
      <c r="B322" s="55">
        <v>944.67</v>
      </c>
      <c r="C322" s="56">
        <v>3637</v>
      </c>
      <c r="D322" s="55">
        <v>902.41</v>
      </c>
      <c r="E322" s="56">
        <v>3589</v>
      </c>
      <c r="F322" s="57">
        <v>923.54</v>
      </c>
    </row>
    <row r="323" spans="1:6" x14ac:dyDescent="0.2">
      <c r="A323" s="54" t="s">
        <v>311</v>
      </c>
      <c r="B323" s="55">
        <v>460.82</v>
      </c>
      <c r="C323" s="56">
        <v>2407</v>
      </c>
      <c r="D323" s="55">
        <v>465.08</v>
      </c>
      <c r="E323" s="56">
        <v>2343</v>
      </c>
      <c r="F323" s="57">
        <v>462.95</v>
      </c>
    </row>
    <row r="324" spans="1:6" x14ac:dyDescent="0.2">
      <c r="A324" s="54" t="s">
        <v>312</v>
      </c>
      <c r="B324" s="55">
        <v>672.14</v>
      </c>
      <c r="C324" s="56">
        <v>2397</v>
      </c>
      <c r="D324" s="55">
        <v>684.08</v>
      </c>
      <c r="E324" s="56">
        <v>2427</v>
      </c>
      <c r="F324" s="57">
        <v>678.11</v>
      </c>
    </row>
    <row r="325" spans="1:6" x14ac:dyDescent="0.2">
      <c r="A325" s="54" t="s">
        <v>313</v>
      </c>
      <c r="B325" s="55">
        <v>1852.13</v>
      </c>
      <c r="C325" s="56">
        <v>2478</v>
      </c>
      <c r="D325" s="55">
        <v>1796.65</v>
      </c>
      <c r="E325" s="56">
        <v>2513</v>
      </c>
      <c r="F325" s="57">
        <v>1824.39</v>
      </c>
    </row>
    <row r="326" spans="1:6" x14ac:dyDescent="0.2">
      <c r="A326" s="54" t="s">
        <v>314</v>
      </c>
      <c r="B326" s="55">
        <v>768.8</v>
      </c>
      <c r="C326" s="56">
        <v>1668</v>
      </c>
      <c r="D326" s="55">
        <v>725.79</v>
      </c>
      <c r="E326" s="56">
        <v>1642</v>
      </c>
      <c r="F326" s="57">
        <v>747.29499999999996</v>
      </c>
    </row>
    <row r="327" spans="1:6" x14ac:dyDescent="0.2">
      <c r="A327" s="54" t="s">
        <v>315</v>
      </c>
      <c r="B327" s="55">
        <v>1079.1300000000001</v>
      </c>
      <c r="C327" s="56">
        <v>5735</v>
      </c>
      <c r="D327" s="55">
        <v>1073.96</v>
      </c>
      <c r="E327" s="56">
        <v>5682</v>
      </c>
      <c r="F327" s="57">
        <v>1076.5450000000001</v>
      </c>
    </row>
    <row r="328" spans="1:6" x14ac:dyDescent="0.2">
      <c r="A328" s="54" t="s">
        <v>316</v>
      </c>
      <c r="B328" s="55">
        <v>672.75</v>
      </c>
      <c r="C328" s="56">
        <v>1488</v>
      </c>
      <c r="D328" s="55">
        <v>680.36</v>
      </c>
      <c r="E328" s="56">
        <v>1535</v>
      </c>
      <c r="F328" s="57">
        <v>676.55499999999995</v>
      </c>
    </row>
    <row r="329" spans="1:6" x14ac:dyDescent="0.2">
      <c r="A329" s="54" t="s">
        <v>317</v>
      </c>
      <c r="B329" s="55">
        <v>336.48</v>
      </c>
      <c r="C329" s="56">
        <v>1618</v>
      </c>
      <c r="D329" s="55">
        <v>341.12</v>
      </c>
      <c r="E329" s="56">
        <v>1705</v>
      </c>
      <c r="F329" s="57">
        <v>338.8</v>
      </c>
    </row>
    <row r="330" spans="1:6" x14ac:dyDescent="0.2">
      <c r="A330" s="54" t="s">
        <v>318</v>
      </c>
      <c r="B330" s="55">
        <v>15065.99</v>
      </c>
      <c r="C330" s="56">
        <v>15737</v>
      </c>
      <c r="D330" s="55">
        <v>14673.32</v>
      </c>
      <c r="E330" s="56">
        <v>15694</v>
      </c>
      <c r="F330" s="57">
        <v>14869.655000000001</v>
      </c>
    </row>
    <row r="331" spans="1:6" x14ac:dyDescent="0.2">
      <c r="A331" s="54" t="s">
        <v>319</v>
      </c>
      <c r="B331" s="55">
        <v>1079.5899999999999</v>
      </c>
      <c r="C331" s="56">
        <v>3244</v>
      </c>
      <c r="D331" s="55">
        <v>1155.22</v>
      </c>
      <c r="E331" s="56">
        <v>3272</v>
      </c>
      <c r="F331" s="57">
        <v>1117.405</v>
      </c>
    </row>
    <row r="332" spans="1:6" x14ac:dyDescent="0.2">
      <c r="A332" s="54" t="s">
        <v>320</v>
      </c>
      <c r="B332" s="55">
        <v>542.58000000000004</v>
      </c>
      <c r="C332" s="56">
        <v>1247</v>
      </c>
      <c r="D332" s="55">
        <v>589.23</v>
      </c>
      <c r="E332" s="56">
        <v>1243</v>
      </c>
      <c r="F332" s="57">
        <v>565.90499999999997</v>
      </c>
    </row>
    <row r="333" spans="1:6" x14ac:dyDescent="0.2">
      <c r="A333" s="54" t="s">
        <v>321</v>
      </c>
      <c r="B333" s="55">
        <v>917.83</v>
      </c>
      <c r="C333" s="56">
        <v>2449</v>
      </c>
      <c r="D333" s="55">
        <v>877.58</v>
      </c>
      <c r="E333" s="56">
        <v>2452</v>
      </c>
      <c r="F333" s="57">
        <v>897.70500000000004</v>
      </c>
    </row>
    <row r="334" spans="1:6" x14ac:dyDescent="0.2">
      <c r="A334" s="54" t="s">
        <v>322</v>
      </c>
      <c r="B334" s="55">
        <v>2602.1</v>
      </c>
      <c r="C334" s="56">
        <v>6949</v>
      </c>
      <c r="D334" s="55">
        <v>2514.81</v>
      </c>
      <c r="E334" s="56">
        <v>6883</v>
      </c>
      <c r="F334" s="57">
        <v>2558.4549999999999</v>
      </c>
    </row>
    <row r="335" spans="1:6" x14ac:dyDescent="0.2">
      <c r="A335" s="54" t="s">
        <v>323</v>
      </c>
      <c r="B335" s="55">
        <v>1970.04</v>
      </c>
      <c r="C335" s="56">
        <v>4065</v>
      </c>
      <c r="D335" s="55">
        <v>1895.32</v>
      </c>
      <c r="E335" s="56">
        <v>4047</v>
      </c>
      <c r="F335" s="57">
        <v>1932.68</v>
      </c>
    </row>
    <row r="336" spans="1:6" x14ac:dyDescent="0.2">
      <c r="A336" s="54" t="s">
        <v>324</v>
      </c>
      <c r="B336" s="55">
        <v>9275.1200000000008</v>
      </c>
      <c r="C336" s="56">
        <v>13403</v>
      </c>
      <c r="D336" s="55">
        <v>9416.23</v>
      </c>
      <c r="E336" s="56">
        <v>13419</v>
      </c>
      <c r="F336" s="57">
        <v>9345.6749999999993</v>
      </c>
    </row>
    <row r="337" spans="1:6" x14ac:dyDescent="0.2">
      <c r="A337" s="54" t="s">
        <v>325</v>
      </c>
      <c r="B337" s="55">
        <v>130.4</v>
      </c>
      <c r="C337" s="56">
        <v>747</v>
      </c>
      <c r="D337" s="55">
        <v>156.37</v>
      </c>
      <c r="E337" s="56">
        <v>778</v>
      </c>
      <c r="F337" s="57">
        <v>143.38499999999999</v>
      </c>
    </row>
    <row r="338" spans="1:6" x14ac:dyDescent="0.2">
      <c r="A338" s="54" t="s">
        <v>326</v>
      </c>
      <c r="B338" s="55">
        <v>1207.0999999999999</v>
      </c>
      <c r="C338" s="56">
        <v>5383</v>
      </c>
      <c r="D338" s="55">
        <v>1386.84</v>
      </c>
      <c r="E338" s="56">
        <v>5610</v>
      </c>
      <c r="F338" s="57">
        <v>1296.97</v>
      </c>
    </row>
    <row r="339" spans="1:6" x14ac:dyDescent="0.2">
      <c r="A339" s="54" t="s">
        <v>327</v>
      </c>
      <c r="B339" s="55">
        <v>338.25</v>
      </c>
      <c r="C339" s="56">
        <v>1693</v>
      </c>
      <c r="D339" s="55">
        <v>344.94</v>
      </c>
      <c r="E339" s="56">
        <v>1778</v>
      </c>
      <c r="F339" s="57">
        <v>341.59500000000003</v>
      </c>
    </row>
    <row r="340" spans="1:6" x14ac:dyDescent="0.2">
      <c r="A340" s="54" t="s">
        <v>328</v>
      </c>
      <c r="B340" s="55">
        <v>2553.33</v>
      </c>
      <c r="C340" s="56">
        <v>4244</v>
      </c>
      <c r="D340" s="55">
        <v>2705.24</v>
      </c>
      <c r="E340" s="56">
        <v>4190</v>
      </c>
      <c r="F340" s="57">
        <v>2629.2849999999999</v>
      </c>
    </row>
    <row r="341" spans="1:6" x14ac:dyDescent="0.2">
      <c r="A341" s="54" t="s">
        <v>329</v>
      </c>
      <c r="B341" s="55">
        <v>771.74</v>
      </c>
      <c r="C341" s="56">
        <v>2862</v>
      </c>
      <c r="D341" s="55">
        <v>812.38</v>
      </c>
      <c r="E341" s="56">
        <v>2903</v>
      </c>
      <c r="F341" s="57">
        <v>792.06</v>
      </c>
    </row>
    <row r="342" spans="1:6" x14ac:dyDescent="0.2">
      <c r="A342" s="54" t="s">
        <v>330</v>
      </c>
      <c r="B342" s="55">
        <v>3765.45</v>
      </c>
      <c r="C342" s="56">
        <v>4535</v>
      </c>
      <c r="D342" s="55">
        <v>3662.43</v>
      </c>
      <c r="E342" s="56">
        <v>4297</v>
      </c>
      <c r="F342" s="57">
        <v>3713.94</v>
      </c>
    </row>
    <row r="343" spans="1:6" x14ac:dyDescent="0.2">
      <c r="A343" s="54" t="s">
        <v>331</v>
      </c>
      <c r="B343" s="55">
        <v>3951.79</v>
      </c>
      <c r="C343" s="56">
        <v>13842</v>
      </c>
      <c r="D343" s="55">
        <v>3954.58</v>
      </c>
      <c r="E343" s="56">
        <v>13845</v>
      </c>
      <c r="F343" s="57">
        <v>3953.1849999999999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A794B-959D-4B81-AB1A-7D465428EBD9}">
  <dimension ref="A3:O364"/>
  <sheetViews>
    <sheetView showGridLines="0" zoomScaleNormal="100" workbookViewId="0">
      <selection activeCell="B18" sqref="B18"/>
    </sheetView>
  </sheetViews>
  <sheetFormatPr defaultColWidth="9.28515625" defaultRowHeight="11.25" x14ac:dyDescent="0.2"/>
  <cols>
    <col min="1" max="1" width="38.7109375" style="1" bestFit="1" customWidth="1"/>
    <col min="2" max="2" width="24.7109375" style="1" customWidth="1"/>
    <col min="3" max="4" width="22.7109375" style="1" customWidth="1"/>
    <col min="5" max="5" width="15.42578125" style="2" customWidth="1"/>
    <col min="6" max="6" width="15.42578125" style="1" customWidth="1"/>
    <col min="7" max="7" width="19.7109375" style="1" customWidth="1"/>
    <col min="8" max="8" width="20.7109375" style="1" customWidth="1"/>
    <col min="9" max="9" width="15.42578125" style="1" customWidth="1"/>
    <col min="10" max="10" width="18.28515625" style="1" customWidth="1"/>
    <col min="11" max="11" width="24.28515625" style="1" customWidth="1"/>
    <col min="12" max="12" width="18" style="1" customWidth="1"/>
    <col min="13" max="13" width="18" style="27" customWidth="1"/>
    <col min="14" max="14" width="15.140625" style="1" bestFit="1" customWidth="1"/>
    <col min="15" max="15" width="13.7109375" style="1" bestFit="1" customWidth="1"/>
    <col min="16" max="16384" width="9.28515625" style="1"/>
  </cols>
  <sheetData>
    <row r="3" spans="1:14" ht="12.75" x14ac:dyDescent="0.2">
      <c r="A3" s="6" t="s">
        <v>333</v>
      </c>
      <c r="B3"/>
      <c r="M3" s="29" t="s">
        <v>362</v>
      </c>
      <c r="N3" s="23">
        <f>COUNTIF($J$19:$J$360,"0")</f>
        <v>19</v>
      </c>
    </row>
    <row r="4" spans="1:14" ht="12.75" x14ac:dyDescent="0.2">
      <c r="A4" s="7" t="s">
        <v>334</v>
      </c>
      <c r="B4"/>
      <c r="M4" s="29" t="s">
        <v>354</v>
      </c>
      <c r="N4" s="23">
        <f>COUNTIF($J$19:$J$360,"&gt;0")</f>
        <v>200</v>
      </c>
    </row>
    <row r="5" spans="1:14" ht="12.75" x14ac:dyDescent="0.2">
      <c r="A5" t="s">
        <v>335</v>
      </c>
      <c r="B5" s="3" t="s">
        <v>336</v>
      </c>
      <c r="M5" s="27" t="s">
        <v>357</v>
      </c>
      <c r="N5" s="18">
        <f>COUNTIFS($K$19:$K$360,"&lt;0,1",$K$19:$K$360,"&gt;0")</f>
        <v>154</v>
      </c>
    </row>
    <row r="6" spans="1:14" ht="12.75" x14ac:dyDescent="0.2">
      <c r="A6" t="s">
        <v>337</v>
      </c>
      <c r="B6" s="3" t="s">
        <v>338</v>
      </c>
      <c r="M6" s="27" t="s">
        <v>360</v>
      </c>
      <c r="N6" s="18">
        <f>COUNTIFS($K$19:$K$360,"&lt;0,25",$K$19:$K$360,"&gt;=0,1")</f>
        <v>34</v>
      </c>
    </row>
    <row r="7" spans="1:14" ht="12.75" x14ac:dyDescent="0.2">
      <c r="A7" t="s">
        <v>339</v>
      </c>
      <c r="B7" s="3" t="s">
        <v>340</v>
      </c>
      <c r="M7" s="27" t="s">
        <v>356</v>
      </c>
      <c r="N7" s="18">
        <f>COUNTIF($K$19:$K$360,"&gt;=0,25")</f>
        <v>12</v>
      </c>
    </row>
    <row r="8" spans="1:14" ht="12.75" x14ac:dyDescent="0.2">
      <c r="A8" t="s">
        <v>341</v>
      </c>
      <c r="B8" t="s">
        <v>342</v>
      </c>
      <c r="M8" s="29" t="s">
        <v>355</v>
      </c>
      <c r="N8" s="23">
        <f>COUNTIF($J$19:$J$360,"&lt;0")</f>
        <v>123</v>
      </c>
    </row>
    <row r="9" spans="1:14" ht="12.75" x14ac:dyDescent="0.2">
      <c r="A9"/>
      <c r="B9"/>
      <c r="M9" s="27" t="s">
        <v>358</v>
      </c>
      <c r="N9" s="18">
        <f>COUNTIFS($K$19:$K$360,"&gt;-0,1",$K$19:$K$360,"&lt;0")</f>
        <v>112</v>
      </c>
    </row>
    <row r="10" spans="1:14" ht="12.75" x14ac:dyDescent="0.2">
      <c r="A10" t="s">
        <v>343</v>
      </c>
      <c r="B10" s="8">
        <f>B13-B15</f>
        <v>605995736.58850002</v>
      </c>
      <c r="M10" s="27" t="s">
        <v>361</v>
      </c>
      <c r="N10" s="18">
        <f>COUNTIFS($K$19:$K$360,"&gt;-0,25",$K$19:$K$360,"&lt;-0,1")</f>
        <v>11</v>
      </c>
    </row>
    <row r="11" spans="1:14" ht="12.75" x14ac:dyDescent="0.2">
      <c r="A11" t="s">
        <v>344</v>
      </c>
      <c r="B11" s="9">
        <f>SUM(B19:B360)/2+SUM(D19:D360)/2</f>
        <v>939752.72999999975</v>
      </c>
      <c r="M11" s="27" t="s">
        <v>359</v>
      </c>
      <c r="N11" s="18">
        <f>COUNTIF($K$19:$K$360,"&lt;-0,25")</f>
        <v>0</v>
      </c>
    </row>
    <row r="12" spans="1:14" ht="12.75" x14ac:dyDescent="0.2">
      <c r="A12"/>
      <c r="B12" s="9"/>
      <c r="M12" s="1"/>
    </row>
    <row r="13" spans="1:14" ht="12.75" x14ac:dyDescent="0.2">
      <c r="A13" s="3" t="s">
        <v>348</v>
      </c>
      <c r="B13" s="8">
        <v>606984000</v>
      </c>
      <c r="M13" s="1"/>
    </row>
    <row r="14" spans="1:14" ht="12.75" x14ac:dyDescent="0.2">
      <c r="A14" s="3" t="s">
        <v>347</v>
      </c>
      <c r="B14" s="15">
        <v>644.85</v>
      </c>
      <c r="D14" s="14"/>
      <c r="I14" s="17"/>
    </row>
    <row r="15" spans="1:14" ht="12.75" x14ac:dyDescent="0.2">
      <c r="A15" s="3" t="s">
        <v>346</v>
      </c>
      <c r="B15" s="8">
        <f>G16</f>
        <v>988263.41149999981</v>
      </c>
      <c r="C15"/>
      <c r="D15"/>
      <c r="E15"/>
      <c r="F15"/>
      <c r="G15"/>
      <c r="H15"/>
      <c r="I15"/>
      <c r="J15"/>
      <c r="K15"/>
      <c r="L15"/>
      <c r="M15" s="30"/>
    </row>
    <row r="16" spans="1:14" ht="12.75" x14ac:dyDescent="0.2">
      <c r="A16" s="4"/>
      <c r="B16" s="4"/>
      <c r="C16" s="4"/>
      <c r="D16" s="4"/>
      <c r="E16" s="34"/>
      <c r="F16" s="35">
        <v>64000</v>
      </c>
      <c r="G16" s="35">
        <f>SUM(G19:G360)</f>
        <v>988263.41149999981</v>
      </c>
      <c r="H16" s="35">
        <f>SUM(H19:H360)</f>
        <v>606987811.45000017</v>
      </c>
      <c r="I16" s="59">
        <f>SUM(I19:I360)</f>
        <v>607072556.01999986</v>
      </c>
      <c r="J16" s="30"/>
      <c r="M16" s="1"/>
    </row>
    <row r="17" spans="1:14" ht="12.75" x14ac:dyDescent="0.2">
      <c r="A17" s="4"/>
      <c r="B17" s="64" t="s">
        <v>391</v>
      </c>
      <c r="C17" s="64"/>
      <c r="D17" s="64"/>
      <c r="E17" s="10"/>
      <c r="F17" s="10"/>
      <c r="G17" s="10"/>
      <c r="H17" s="10"/>
      <c r="I17" s="33"/>
      <c r="J17" s="20"/>
      <c r="K17" s="20"/>
      <c r="M17" s="1"/>
    </row>
    <row r="18" spans="1:14" s="27" customFormat="1" ht="12.75" x14ac:dyDescent="0.2">
      <c r="A18" s="24" t="s">
        <v>0</v>
      </c>
      <c r="B18" s="25">
        <v>2023</v>
      </c>
      <c r="C18" s="25" t="s">
        <v>337</v>
      </c>
      <c r="D18" s="25">
        <v>2024</v>
      </c>
      <c r="E18" s="26" t="s">
        <v>335</v>
      </c>
      <c r="F18" s="26" t="s">
        <v>349</v>
      </c>
      <c r="G18" s="26" t="s">
        <v>350</v>
      </c>
      <c r="H18" s="26" t="s">
        <v>345</v>
      </c>
      <c r="I18" s="23" t="s">
        <v>385</v>
      </c>
      <c r="J18" s="52" t="s">
        <v>351</v>
      </c>
      <c r="K18" s="52" t="s">
        <v>352</v>
      </c>
      <c r="M18" s="49"/>
      <c r="N18" s="49"/>
    </row>
    <row r="19" spans="1:14" x14ac:dyDescent="0.2">
      <c r="A19" s="54" t="s">
        <v>3</v>
      </c>
      <c r="B19" s="12">
        <f>VLOOKUP(A19,'Ascores 2025 voorlopig'!$A$2:$D$343,2,FALSE)</f>
        <v>293.41000000000003</v>
      </c>
      <c r="C19" s="12">
        <f>B19/2</f>
        <v>146.70500000000001</v>
      </c>
      <c r="D19" s="12">
        <f>VLOOKUP(A19,'Ascores 2025 voorlopig'!$A$2:$F$343,4,FALSE)</f>
        <v>268.08</v>
      </c>
      <c r="E19" s="12">
        <f>D19/2</f>
        <v>134.04</v>
      </c>
      <c r="F19" s="13">
        <f>$B$14*(C19+E19)</f>
        <v>181038.41325000001</v>
      </c>
      <c r="G19" s="13">
        <f>IF(F19&lt;$F$16,$F$16-F19,0)</f>
        <v>0</v>
      </c>
      <c r="H19" s="13">
        <f>ROUND(F19+G19,2)</f>
        <v>181038.41</v>
      </c>
      <c r="I19" s="28">
        <f>VLOOKUP(A19,'Berekening 2024 def.'!$A$19:$H$360,8,FALSE)</f>
        <v>190306.15</v>
      </c>
      <c r="J19" s="16">
        <f>H19-I19</f>
        <v>-9267.7399999999907</v>
      </c>
      <c r="K19" s="19">
        <f>J19/I19</f>
        <v>-4.8699109303614152E-2</v>
      </c>
      <c r="M19" s="51"/>
      <c r="N19" s="50"/>
    </row>
    <row r="20" spans="1:14" x14ac:dyDescent="0.2">
      <c r="A20" s="54" t="s">
        <v>4</v>
      </c>
      <c r="B20" s="12">
        <f>VLOOKUP(A20,'Ascores 2025 voorlopig'!$A$2:$D$343,2,FALSE)</f>
        <v>740.46</v>
      </c>
      <c r="C20" s="12">
        <f t="shared" ref="C20:C83" si="0">B20/2</f>
        <v>370.23</v>
      </c>
      <c r="D20" s="12">
        <f>VLOOKUP(A20,'Ascores 2025 voorlopig'!$A$2:$F$343,4,FALSE)</f>
        <v>897.9</v>
      </c>
      <c r="E20" s="12">
        <f t="shared" ref="E20:E83" si="1">D20/2</f>
        <v>448.95</v>
      </c>
      <c r="F20" s="13">
        <f t="shared" ref="F20:F83" si="2">$B$14*(C20+E20)</f>
        <v>528248.22300000011</v>
      </c>
      <c r="G20" s="13">
        <f>IF(F20&lt;$F$16,$F$16-F20,0)</f>
        <v>0</v>
      </c>
      <c r="H20" s="13">
        <f t="shared" ref="H20:H83" si="3">ROUND(F20+G20,2)</f>
        <v>528248.22</v>
      </c>
      <c r="I20" s="28">
        <f>VLOOKUP(A20,'Berekening 2024 def.'!$A$19:$H$360,8,FALSE)</f>
        <v>419863.08</v>
      </c>
      <c r="J20" s="16">
        <f t="shared" ref="J20:J83" si="4">H20-I20</f>
        <v>108385.13999999996</v>
      </c>
      <c r="K20" s="19">
        <f t="shared" ref="K20:K83" si="5">J20/I20</f>
        <v>0.25814401209079862</v>
      </c>
      <c r="M20" s="51"/>
      <c r="N20" s="41"/>
    </row>
    <row r="21" spans="1:14" x14ac:dyDescent="0.2">
      <c r="A21" s="54" t="s">
        <v>5</v>
      </c>
      <c r="B21" s="12">
        <f>VLOOKUP(A21,'Ascores 2025 voorlopig'!$A$2:$D$343,2,FALSE)</f>
        <v>682.86</v>
      </c>
      <c r="C21" s="12">
        <f t="shared" si="0"/>
        <v>341.43</v>
      </c>
      <c r="D21" s="12">
        <f>VLOOKUP(A21,'Ascores 2025 voorlopig'!$A$2:$F$343,4,FALSE)</f>
        <v>753.15</v>
      </c>
      <c r="E21" s="12">
        <f t="shared" si="1"/>
        <v>376.57499999999999</v>
      </c>
      <c r="F21" s="13">
        <f t="shared" si="2"/>
        <v>463005.52425000002</v>
      </c>
      <c r="G21" s="13">
        <f t="shared" ref="G21:G84" si="6">IF(F21&lt;$F$16,$F$16-F21,0)</f>
        <v>0</v>
      </c>
      <c r="H21" s="13">
        <f t="shared" si="3"/>
        <v>463005.52</v>
      </c>
      <c r="I21" s="28">
        <f>VLOOKUP(A21,'Berekening 2024 def.'!$A$19:$H$360,8,FALSE)</f>
        <v>403821.14</v>
      </c>
      <c r="J21" s="16">
        <f t="shared" si="4"/>
        <v>59184.380000000005</v>
      </c>
      <c r="K21" s="19">
        <f t="shared" si="5"/>
        <v>0.14656087593631181</v>
      </c>
      <c r="M21" s="51"/>
      <c r="N21" s="41"/>
    </row>
    <row r="22" spans="1:14" x14ac:dyDescent="0.2">
      <c r="A22" s="54" t="s">
        <v>6</v>
      </c>
      <c r="B22" s="12">
        <f>VLOOKUP(A22,'Ascores 2025 voorlopig'!$A$2:$D$343,2,FALSE)</f>
        <v>1328.6</v>
      </c>
      <c r="C22" s="12">
        <f t="shared" si="0"/>
        <v>664.3</v>
      </c>
      <c r="D22" s="12">
        <f>VLOOKUP(A22,'Ascores 2025 voorlopig'!$A$2:$F$343,4,FALSE)</f>
        <v>1305.18</v>
      </c>
      <c r="E22" s="12">
        <f t="shared" si="1"/>
        <v>652.59</v>
      </c>
      <c r="F22" s="13">
        <f t="shared" si="2"/>
        <v>849196.51649999991</v>
      </c>
      <c r="G22" s="13">
        <f t="shared" si="6"/>
        <v>0</v>
      </c>
      <c r="H22" s="13">
        <f t="shared" si="3"/>
        <v>849196.52</v>
      </c>
      <c r="I22" s="28">
        <f>VLOOKUP(A22,'Berekening 2024 def.'!$A$19:$H$360,8,FALSE)</f>
        <v>883319.55</v>
      </c>
      <c r="J22" s="16">
        <f t="shared" si="4"/>
        <v>-34123.030000000028</v>
      </c>
      <c r="K22" s="19">
        <f t="shared" si="5"/>
        <v>-3.8630448063783969E-2</v>
      </c>
      <c r="M22" s="51"/>
      <c r="N22" s="41"/>
    </row>
    <row r="23" spans="1:14" x14ac:dyDescent="0.2">
      <c r="A23" s="54" t="s">
        <v>7</v>
      </c>
      <c r="B23" s="12">
        <f>VLOOKUP(A23,'Ascores 2025 voorlopig'!$A$2:$D$343,2,FALSE)</f>
        <v>1183.21</v>
      </c>
      <c r="C23" s="12">
        <f t="shared" si="0"/>
        <v>591.60500000000002</v>
      </c>
      <c r="D23" s="12">
        <f>VLOOKUP(A23,'Ascores 2025 voorlopig'!$A$2:$F$343,4,FALSE)</f>
        <v>1129.32</v>
      </c>
      <c r="E23" s="12">
        <f t="shared" si="1"/>
        <v>564.66</v>
      </c>
      <c r="F23" s="13">
        <f t="shared" si="2"/>
        <v>745617.48524999991</v>
      </c>
      <c r="G23" s="13">
        <f t="shared" si="6"/>
        <v>0</v>
      </c>
      <c r="H23" s="13">
        <f t="shared" si="3"/>
        <v>745617.49</v>
      </c>
      <c r="I23" s="28">
        <f>VLOOKUP(A23,'Berekening 2024 def.'!$A$19:$H$360,8,FALSE)</f>
        <v>744272.31</v>
      </c>
      <c r="J23" s="16">
        <f t="shared" si="4"/>
        <v>1345.1799999999348</v>
      </c>
      <c r="K23" s="19">
        <f t="shared" si="5"/>
        <v>1.8073761201729173E-3</v>
      </c>
      <c r="M23" s="51"/>
      <c r="N23" s="41"/>
    </row>
    <row r="24" spans="1:14" x14ac:dyDescent="0.2">
      <c r="A24" s="54" t="s">
        <v>8</v>
      </c>
      <c r="B24" s="12">
        <f>VLOOKUP(A24,'Ascores 2025 voorlopig'!$A$2:$D$343,2,FALSE)</f>
        <v>696.35</v>
      </c>
      <c r="C24" s="12">
        <f t="shared" si="0"/>
        <v>348.17500000000001</v>
      </c>
      <c r="D24" s="12">
        <f>VLOOKUP(A24,'Ascores 2025 voorlopig'!$A$2:$F$343,4,FALSE)</f>
        <v>742.41</v>
      </c>
      <c r="E24" s="12">
        <f t="shared" si="1"/>
        <v>371.20499999999998</v>
      </c>
      <c r="F24" s="13">
        <f t="shared" si="2"/>
        <v>463892.19300000003</v>
      </c>
      <c r="G24" s="13">
        <f t="shared" si="6"/>
        <v>0</v>
      </c>
      <c r="H24" s="13">
        <f t="shared" si="3"/>
        <v>463892.19</v>
      </c>
      <c r="I24" s="28">
        <f>VLOOKUP(A24,'Berekening 2024 def.'!$A$19:$H$360,8,FALSE)</f>
        <v>423549.47</v>
      </c>
      <c r="J24" s="16">
        <f t="shared" si="4"/>
        <v>40342.72000000003</v>
      </c>
      <c r="K24" s="19">
        <f t="shared" si="5"/>
        <v>9.5249133471941388E-2</v>
      </c>
      <c r="M24" s="51"/>
      <c r="N24" s="41"/>
    </row>
    <row r="25" spans="1:14" x14ac:dyDescent="0.2">
      <c r="A25" s="54" t="s">
        <v>9</v>
      </c>
      <c r="B25" s="12">
        <f>VLOOKUP(A25,'Ascores 2025 voorlopig'!$A$2:$D$343,2,FALSE)</f>
        <v>5250.97</v>
      </c>
      <c r="C25" s="12">
        <f t="shared" si="0"/>
        <v>2625.4850000000001</v>
      </c>
      <c r="D25" s="12">
        <f>VLOOKUP(A25,'Ascores 2025 voorlopig'!$A$2:$F$343,4,FALSE)</f>
        <v>5359.46</v>
      </c>
      <c r="E25" s="12">
        <f t="shared" si="1"/>
        <v>2679.73</v>
      </c>
      <c r="F25" s="13">
        <f t="shared" si="2"/>
        <v>3421067.8927500001</v>
      </c>
      <c r="G25" s="13">
        <f t="shared" si="6"/>
        <v>0</v>
      </c>
      <c r="H25" s="13">
        <f t="shared" si="3"/>
        <v>3421067.89</v>
      </c>
      <c r="I25" s="28">
        <f>VLOOKUP(A25,'Berekening 2024 def.'!$A$19:$H$360,8,FALSE)</f>
        <v>3375145.99</v>
      </c>
      <c r="J25" s="16">
        <f t="shared" si="4"/>
        <v>45921.899999999907</v>
      </c>
      <c r="K25" s="19">
        <f t="shared" si="5"/>
        <v>1.3605900348032027E-2</v>
      </c>
      <c r="M25" s="51"/>
      <c r="N25" s="41"/>
    </row>
    <row r="26" spans="1:14" x14ac:dyDescent="0.2">
      <c r="A26" s="54" t="s">
        <v>10</v>
      </c>
      <c r="B26" s="12">
        <f>VLOOKUP(A26,'Ascores 2025 voorlopig'!$A$2:$D$343,2,FALSE)</f>
        <v>7129.55</v>
      </c>
      <c r="C26" s="12">
        <f t="shared" si="0"/>
        <v>3564.7750000000001</v>
      </c>
      <c r="D26" s="12">
        <f>VLOOKUP(A26,'Ascores 2025 voorlopig'!$A$2:$F$343,4,FALSE)</f>
        <v>6929.29</v>
      </c>
      <c r="E26" s="12">
        <f t="shared" si="1"/>
        <v>3464.645</v>
      </c>
      <c r="F26" s="13">
        <f t="shared" si="2"/>
        <v>4532921.4870000007</v>
      </c>
      <c r="G26" s="13">
        <f t="shared" si="6"/>
        <v>0</v>
      </c>
      <c r="H26" s="13">
        <f t="shared" si="3"/>
        <v>4532921.49</v>
      </c>
      <c r="I26" s="28">
        <f>VLOOKUP(A26,'Berekening 2024 def.'!$A$19:$H$360,8,FALSE)</f>
        <v>4503269.8600000003</v>
      </c>
      <c r="J26" s="16">
        <f t="shared" si="4"/>
        <v>29651.629999999888</v>
      </c>
      <c r="K26" s="19">
        <f t="shared" si="5"/>
        <v>6.5844666035625695E-3</v>
      </c>
      <c r="M26" s="51"/>
      <c r="N26" s="41"/>
    </row>
    <row r="27" spans="1:14" x14ac:dyDescent="0.2">
      <c r="A27" s="54" t="s">
        <v>11</v>
      </c>
      <c r="B27" s="12">
        <f>VLOOKUP(A27,'Ascores 2025 voorlopig'!$A$2:$D$343,2,FALSE)</f>
        <v>19637.64</v>
      </c>
      <c r="C27" s="12">
        <f t="shared" si="0"/>
        <v>9818.82</v>
      </c>
      <c r="D27" s="12">
        <f>VLOOKUP(A27,'Ascores 2025 voorlopig'!$A$2:$F$343,4,FALSE)</f>
        <v>18925.830000000002</v>
      </c>
      <c r="E27" s="12">
        <f t="shared" si="1"/>
        <v>9462.9150000000009</v>
      </c>
      <c r="F27" s="13">
        <f t="shared" si="2"/>
        <v>12433826.814750001</v>
      </c>
      <c r="G27" s="13">
        <f t="shared" si="6"/>
        <v>0</v>
      </c>
      <c r="H27" s="13">
        <f t="shared" si="3"/>
        <v>12433826.810000001</v>
      </c>
      <c r="I27" s="28">
        <f>VLOOKUP(A27,'Berekening 2024 def.'!$A$19:$H$360,8,FALSE)</f>
        <v>12642570.57</v>
      </c>
      <c r="J27" s="16">
        <f t="shared" si="4"/>
        <v>-208743.75999999978</v>
      </c>
      <c r="K27" s="19">
        <f t="shared" si="5"/>
        <v>-1.6511180130988169E-2</v>
      </c>
      <c r="M27" s="51"/>
      <c r="N27" s="41"/>
    </row>
    <row r="28" spans="1:14" x14ac:dyDescent="0.2">
      <c r="A28" s="54" t="s">
        <v>12</v>
      </c>
      <c r="B28" s="12">
        <f>VLOOKUP(A28,'Ascores 2025 voorlopig'!$A$2:$D$343,2,FALSE)</f>
        <v>4510.29</v>
      </c>
      <c r="C28" s="12">
        <f t="shared" si="0"/>
        <v>2255.145</v>
      </c>
      <c r="D28" s="12">
        <f>VLOOKUP(A28,'Ascores 2025 voorlopig'!$A$2:$F$343,4,FALSE)</f>
        <v>4444.74</v>
      </c>
      <c r="E28" s="12">
        <f t="shared" si="1"/>
        <v>2222.37</v>
      </c>
      <c r="F28" s="13">
        <f t="shared" si="2"/>
        <v>2887325.5477499999</v>
      </c>
      <c r="G28" s="13">
        <f t="shared" si="6"/>
        <v>0</v>
      </c>
      <c r="H28" s="13">
        <f t="shared" si="3"/>
        <v>2887325.55</v>
      </c>
      <c r="I28" s="28">
        <f>VLOOKUP(A28,'Berekening 2024 def.'!$A$19:$H$360,8,FALSE)</f>
        <v>2975918.36</v>
      </c>
      <c r="J28" s="16">
        <f t="shared" si="4"/>
        <v>-88592.810000000056</v>
      </c>
      <c r="K28" s="19">
        <f t="shared" si="5"/>
        <v>-2.9769906053471192E-2</v>
      </c>
      <c r="M28" s="51"/>
      <c r="N28" s="41"/>
    </row>
    <row r="29" spans="1:14" x14ac:dyDescent="0.2">
      <c r="A29" s="54" t="s">
        <v>13</v>
      </c>
      <c r="B29" s="12">
        <f>VLOOKUP(A29,'Ascores 2025 voorlopig'!$A$2:$D$343,2,FALSE)</f>
        <v>83.77</v>
      </c>
      <c r="C29" s="12">
        <f t="shared" si="0"/>
        <v>41.884999999999998</v>
      </c>
      <c r="D29" s="12">
        <f>VLOOKUP(A29,'Ascores 2025 voorlopig'!$A$2:$F$343,4,FALSE)</f>
        <v>69.5</v>
      </c>
      <c r="E29" s="12">
        <f t="shared" si="1"/>
        <v>34.75</v>
      </c>
      <c r="F29" s="13">
        <f t="shared" si="2"/>
        <v>49418.079749999997</v>
      </c>
      <c r="G29" s="13">
        <f>IF(F29&lt;$F$16,$F$16-F29,0)</f>
        <v>14581.920250000003</v>
      </c>
      <c r="H29" s="13">
        <f>ROUND(F29+G29,2)</f>
        <v>64000</v>
      </c>
      <c r="I29" s="28">
        <f>VLOOKUP(A29,'Berekening 2024 def.'!$A$19:$H$360,8,FALSE)</f>
        <v>64000</v>
      </c>
      <c r="J29" s="16">
        <f t="shared" si="4"/>
        <v>0</v>
      </c>
      <c r="K29" s="19">
        <f t="shared" si="5"/>
        <v>0</v>
      </c>
      <c r="M29" s="51"/>
      <c r="N29" s="41"/>
    </row>
    <row r="30" spans="1:14" x14ac:dyDescent="0.2">
      <c r="A30" s="54" t="s">
        <v>14</v>
      </c>
      <c r="B30" s="12">
        <f>VLOOKUP(A30,'Ascores 2025 voorlopig'!$A$2:$D$343,2,FALSE)</f>
        <v>1684.88</v>
      </c>
      <c r="C30" s="12">
        <f t="shared" si="0"/>
        <v>842.44</v>
      </c>
      <c r="D30" s="12">
        <f>VLOOKUP(A30,'Ascores 2025 voorlopig'!$A$2:$F$343,4,FALSE)</f>
        <v>1751.2</v>
      </c>
      <c r="E30" s="12">
        <f t="shared" si="1"/>
        <v>875.6</v>
      </c>
      <c r="F30" s="13">
        <f t="shared" si="2"/>
        <v>1107878.094</v>
      </c>
      <c r="G30" s="13">
        <f t="shared" si="6"/>
        <v>0</v>
      </c>
      <c r="H30" s="13">
        <f t="shared" si="3"/>
        <v>1107878.0900000001</v>
      </c>
      <c r="I30" s="28">
        <f>VLOOKUP(A30,'Berekening 2024 def.'!$A$19:$H$360,8,FALSE)</f>
        <v>1087226.1200000001</v>
      </c>
      <c r="J30" s="16">
        <f t="shared" si="4"/>
        <v>20651.969999999972</v>
      </c>
      <c r="K30" s="19">
        <f t="shared" si="5"/>
        <v>1.8995101037491604E-2</v>
      </c>
      <c r="M30" s="51"/>
      <c r="N30" s="41"/>
    </row>
    <row r="31" spans="1:14" x14ac:dyDescent="0.2">
      <c r="A31" s="54" t="s">
        <v>15</v>
      </c>
      <c r="B31" s="12">
        <f>VLOOKUP(A31,'Ascores 2025 voorlopig'!$A$2:$D$343,2,FALSE)</f>
        <v>0</v>
      </c>
      <c r="C31" s="12">
        <f t="shared" si="0"/>
        <v>0</v>
      </c>
      <c r="D31" s="12">
        <f>VLOOKUP(A31,'Ascores 2025 voorlopig'!$A$2:$F$343,4,FALSE)</f>
        <v>0</v>
      </c>
      <c r="E31" s="12">
        <f t="shared" si="1"/>
        <v>0</v>
      </c>
      <c r="F31" s="13">
        <f t="shared" si="2"/>
        <v>0</v>
      </c>
      <c r="G31" s="13">
        <f t="shared" si="6"/>
        <v>64000</v>
      </c>
      <c r="H31" s="13">
        <f t="shared" si="3"/>
        <v>64000</v>
      </c>
      <c r="I31" s="28">
        <f>VLOOKUP(A31,'Berekening 2024 def.'!$A$19:$H$360,8,FALSE)</f>
        <v>64000</v>
      </c>
      <c r="J31" s="16">
        <f t="shared" si="4"/>
        <v>0</v>
      </c>
      <c r="K31" s="19">
        <f t="shared" si="5"/>
        <v>0</v>
      </c>
      <c r="M31" s="51"/>
      <c r="N31" s="41"/>
    </row>
    <row r="32" spans="1:14" x14ac:dyDescent="0.2">
      <c r="A32" s="54" t="s">
        <v>16</v>
      </c>
      <c r="B32" s="12">
        <f>VLOOKUP(A32,'Ascores 2025 voorlopig'!$A$2:$D$343,2,FALSE)</f>
        <v>7802.98</v>
      </c>
      <c r="C32" s="12">
        <f t="shared" si="0"/>
        <v>3901.49</v>
      </c>
      <c r="D32" s="12">
        <f>VLOOKUP(A32,'Ascores 2025 voorlopig'!$A$2:$F$343,4,FALSE)</f>
        <v>7596.65</v>
      </c>
      <c r="E32" s="12">
        <f t="shared" si="1"/>
        <v>3798.3249999999998</v>
      </c>
      <c r="F32" s="13">
        <f t="shared" si="2"/>
        <v>4965225.7027500002</v>
      </c>
      <c r="G32" s="13">
        <f t="shared" si="6"/>
        <v>0</v>
      </c>
      <c r="H32" s="13">
        <f t="shared" si="3"/>
        <v>4965225.7</v>
      </c>
      <c r="I32" s="28">
        <f>VLOOKUP(A32,'Berekening 2024 def.'!$A$19:$H$360,8,FALSE)</f>
        <v>5024023.09</v>
      </c>
      <c r="J32" s="16">
        <f t="shared" si="4"/>
        <v>-58797.389999999665</v>
      </c>
      <c r="K32" s="19">
        <f t="shared" si="5"/>
        <v>-1.1703248362260148E-2</v>
      </c>
      <c r="M32" s="51"/>
      <c r="N32" s="41"/>
    </row>
    <row r="33" spans="1:14" x14ac:dyDescent="0.2">
      <c r="A33" s="54" t="s">
        <v>17</v>
      </c>
      <c r="B33" s="12">
        <f>VLOOKUP(A33,'Ascores 2025 voorlopig'!$A$2:$D$343,2,FALSE)</f>
        <v>1918.77</v>
      </c>
      <c r="C33" s="12">
        <f t="shared" si="0"/>
        <v>959.38499999999999</v>
      </c>
      <c r="D33" s="12">
        <f>VLOOKUP(A33,'Ascores 2025 voorlopig'!$A$2:$F$343,4,FALSE)</f>
        <v>1613.53</v>
      </c>
      <c r="E33" s="12">
        <f t="shared" si="1"/>
        <v>806.76499999999999</v>
      </c>
      <c r="F33" s="13">
        <f t="shared" si="2"/>
        <v>1138901.8275000001</v>
      </c>
      <c r="G33" s="13">
        <f t="shared" si="6"/>
        <v>0</v>
      </c>
      <c r="H33" s="13">
        <f t="shared" si="3"/>
        <v>1138901.83</v>
      </c>
      <c r="I33" s="28">
        <f>VLOOKUP(A33,'Berekening 2024 def.'!$A$19:$H$360,8,FALSE)</f>
        <v>1052494.8700000001</v>
      </c>
      <c r="J33" s="16">
        <f t="shared" si="4"/>
        <v>86406.959999999963</v>
      </c>
      <c r="K33" s="19">
        <f t="shared" si="5"/>
        <v>8.2097274260348602E-2</v>
      </c>
      <c r="M33" s="51"/>
      <c r="N33" s="41"/>
    </row>
    <row r="34" spans="1:14" x14ac:dyDescent="0.2">
      <c r="A34" s="54" t="s">
        <v>18</v>
      </c>
      <c r="B34" s="12">
        <f>VLOOKUP(A34,'Ascores 2025 voorlopig'!$A$2:$D$343,2,FALSE)</f>
        <v>74385.259999999995</v>
      </c>
      <c r="C34" s="12">
        <f t="shared" si="0"/>
        <v>37192.629999999997</v>
      </c>
      <c r="D34" s="12">
        <f>VLOOKUP(A34,'Ascores 2025 voorlopig'!$A$2:$F$343,4,FALSE)</f>
        <v>70549.25</v>
      </c>
      <c r="E34" s="12">
        <f t="shared" si="1"/>
        <v>35274.625</v>
      </c>
      <c r="F34" s="13">
        <f t="shared" si="2"/>
        <v>46730509.386750005</v>
      </c>
      <c r="G34" s="13">
        <f t="shared" si="6"/>
        <v>0</v>
      </c>
      <c r="H34" s="13">
        <f t="shared" si="3"/>
        <v>46730509.390000001</v>
      </c>
      <c r="I34" s="28">
        <f>VLOOKUP(A34,'Berekening 2024 def.'!$A$19:$H$360,8,FALSE)</f>
        <v>49046530.32</v>
      </c>
      <c r="J34" s="16">
        <f t="shared" si="4"/>
        <v>-2316020.9299999997</v>
      </c>
      <c r="K34" s="19">
        <f t="shared" si="5"/>
        <v>-4.722089238299456E-2</v>
      </c>
      <c r="M34" s="51"/>
      <c r="N34" s="41"/>
    </row>
    <row r="35" spans="1:14" x14ac:dyDescent="0.2">
      <c r="A35" s="54" t="s">
        <v>19</v>
      </c>
      <c r="B35" s="12">
        <f>VLOOKUP(A35,'Ascores 2025 voorlopig'!$A$2:$D$343,2,FALSE)</f>
        <v>7695.45</v>
      </c>
      <c r="C35" s="12">
        <f t="shared" si="0"/>
        <v>3847.7249999999999</v>
      </c>
      <c r="D35" s="12">
        <f>VLOOKUP(A35,'Ascores 2025 voorlopig'!$A$2:$F$343,4,FALSE)</f>
        <v>7868.09</v>
      </c>
      <c r="E35" s="12">
        <f t="shared" si="1"/>
        <v>3934.0450000000001</v>
      </c>
      <c r="F35" s="13">
        <f t="shared" si="2"/>
        <v>5018074.3845000006</v>
      </c>
      <c r="G35" s="13">
        <f t="shared" si="6"/>
        <v>0</v>
      </c>
      <c r="H35" s="13">
        <f t="shared" si="3"/>
        <v>5018074.38</v>
      </c>
      <c r="I35" s="28">
        <f>VLOOKUP(A35,'Berekening 2024 def.'!$A$19:$H$360,8,FALSE)</f>
        <v>4889508.25</v>
      </c>
      <c r="J35" s="16">
        <f t="shared" si="4"/>
        <v>128566.12999999989</v>
      </c>
      <c r="K35" s="19">
        <f t="shared" si="5"/>
        <v>2.6294286342598949E-2</v>
      </c>
      <c r="M35" s="51"/>
      <c r="N35" s="41"/>
    </row>
    <row r="36" spans="1:14" x14ac:dyDescent="0.2">
      <c r="A36" s="54" t="s">
        <v>20</v>
      </c>
      <c r="B36" s="12">
        <f>VLOOKUP(A36,'Ascores 2025 voorlopig'!$A$2:$D$343,2,FALSE)</f>
        <v>12523.82</v>
      </c>
      <c r="C36" s="12">
        <f t="shared" si="0"/>
        <v>6261.91</v>
      </c>
      <c r="D36" s="12">
        <f>VLOOKUP(A36,'Ascores 2025 voorlopig'!$A$2:$F$343,4,FALSE)</f>
        <v>11931.14</v>
      </c>
      <c r="E36" s="12">
        <f t="shared" si="1"/>
        <v>5965.57</v>
      </c>
      <c r="F36" s="13">
        <f t="shared" si="2"/>
        <v>7884890.4780000001</v>
      </c>
      <c r="G36" s="13">
        <f t="shared" si="6"/>
        <v>0</v>
      </c>
      <c r="H36" s="13">
        <f t="shared" si="3"/>
        <v>7884890.4800000004</v>
      </c>
      <c r="I36" s="28">
        <f>VLOOKUP(A36,'Berekening 2024 def.'!$A$19:$H$360,8,FALSE)</f>
        <v>7932331.7999999998</v>
      </c>
      <c r="J36" s="16">
        <f t="shared" si="4"/>
        <v>-47441.319999999367</v>
      </c>
      <c r="K36" s="19">
        <f t="shared" si="5"/>
        <v>-5.9807533517444852E-3</v>
      </c>
      <c r="M36" s="51"/>
      <c r="N36" s="41"/>
    </row>
    <row r="37" spans="1:14" x14ac:dyDescent="0.2">
      <c r="A37" s="54" t="s">
        <v>21</v>
      </c>
      <c r="B37" s="12">
        <f>VLOOKUP(A37,'Ascores 2025 voorlopig'!$A$2:$D$343,2,FALSE)</f>
        <v>2791.78</v>
      </c>
      <c r="C37" s="12">
        <f t="shared" si="0"/>
        <v>1395.89</v>
      </c>
      <c r="D37" s="12">
        <f>VLOOKUP(A37,'Ascores 2025 voorlopig'!$A$2:$F$343,4,FALSE)</f>
        <v>2889</v>
      </c>
      <c r="E37" s="12">
        <f t="shared" si="1"/>
        <v>1444.5</v>
      </c>
      <c r="F37" s="13">
        <f t="shared" si="2"/>
        <v>1831625.4915000002</v>
      </c>
      <c r="G37" s="13">
        <f t="shared" si="6"/>
        <v>0</v>
      </c>
      <c r="H37" s="13">
        <f t="shared" si="3"/>
        <v>1831625.49</v>
      </c>
      <c r="I37" s="28">
        <f>VLOOKUP(A37,'Berekening 2024 def.'!$A$19:$H$360,8,FALSE)</f>
        <v>1768871.52</v>
      </c>
      <c r="J37" s="16">
        <f t="shared" si="4"/>
        <v>62753.969999999972</v>
      </c>
      <c r="K37" s="19">
        <f t="shared" si="5"/>
        <v>3.5476838928358102E-2</v>
      </c>
      <c r="M37" s="51"/>
      <c r="N37" s="41"/>
    </row>
    <row r="38" spans="1:14" x14ac:dyDescent="0.2">
      <c r="A38" s="54" t="s">
        <v>22</v>
      </c>
      <c r="B38" s="12">
        <f>VLOOKUP(A38,'Ascores 2025 voorlopig'!$A$2:$D$343,2,FALSE)</f>
        <v>417.41</v>
      </c>
      <c r="C38" s="12">
        <f t="shared" si="0"/>
        <v>208.70500000000001</v>
      </c>
      <c r="D38" s="12">
        <f>VLOOKUP(A38,'Ascores 2025 voorlopig'!$A$2:$F$343,4,FALSE)</f>
        <v>417.04</v>
      </c>
      <c r="E38" s="12">
        <f t="shared" si="1"/>
        <v>208.52</v>
      </c>
      <c r="F38" s="13">
        <f t="shared" si="2"/>
        <v>269047.54125000001</v>
      </c>
      <c r="G38" s="13">
        <f t="shared" si="6"/>
        <v>0</v>
      </c>
      <c r="H38" s="13">
        <f t="shared" si="3"/>
        <v>269047.53999999998</v>
      </c>
      <c r="I38" s="28">
        <f>VLOOKUP(A38,'Berekening 2024 def.'!$A$19:$H$360,8,FALSE)</f>
        <v>264104.83</v>
      </c>
      <c r="J38" s="16">
        <f t="shared" si="4"/>
        <v>4942.7099999999627</v>
      </c>
      <c r="K38" s="19">
        <f t="shared" si="5"/>
        <v>1.8714954966934767E-2</v>
      </c>
      <c r="M38" s="51"/>
      <c r="N38" s="41"/>
    </row>
    <row r="39" spans="1:14" x14ac:dyDescent="0.2">
      <c r="A39" s="54" t="s">
        <v>23</v>
      </c>
      <c r="B39" s="12">
        <f>VLOOKUP(A39,'Ascores 2025 voorlopig'!$A$2:$D$343,2,FALSE)</f>
        <v>179.79</v>
      </c>
      <c r="C39" s="12">
        <f t="shared" si="0"/>
        <v>89.894999999999996</v>
      </c>
      <c r="D39" s="12">
        <f>VLOOKUP(A39,'Ascores 2025 voorlopig'!$A$2:$F$343,4,FALSE)</f>
        <v>206.21</v>
      </c>
      <c r="E39" s="12">
        <f t="shared" si="1"/>
        <v>103.105</v>
      </c>
      <c r="F39" s="13">
        <f t="shared" si="2"/>
        <v>124456.05</v>
      </c>
      <c r="G39" s="13">
        <f t="shared" si="6"/>
        <v>0</v>
      </c>
      <c r="H39" s="13">
        <f t="shared" si="3"/>
        <v>124456.05</v>
      </c>
      <c r="I39" s="28">
        <f>VLOOKUP(A39,'Berekening 2024 def.'!$A$19:$H$360,8,FALSE)</f>
        <v>106184.92</v>
      </c>
      <c r="J39" s="16">
        <f t="shared" si="4"/>
        <v>18271.130000000005</v>
      </c>
      <c r="K39" s="19">
        <f t="shared" si="5"/>
        <v>0.17206897175229782</v>
      </c>
      <c r="M39" s="51"/>
      <c r="N39" s="41"/>
    </row>
    <row r="40" spans="1:14" x14ac:dyDescent="0.2">
      <c r="A40" s="54" t="s">
        <v>24</v>
      </c>
      <c r="B40" s="12">
        <f>VLOOKUP(A40,'Ascores 2025 voorlopig'!$A$2:$D$343,2,FALSE)</f>
        <v>580.6</v>
      </c>
      <c r="C40" s="12">
        <f t="shared" si="0"/>
        <v>290.3</v>
      </c>
      <c r="D40" s="12">
        <f>VLOOKUP(A40,'Ascores 2025 voorlopig'!$A$2:$F$343,4,FALSE)</f>
        <v>634.5</v>
      </c>
      <c r="E40" s="12">
        <f t="shared" si="1"/>
        <v>317.25</v>
      </c>
      <c r="F40" s="13">
        <f t="shared" si="2"/>
        <v>391778.61749999999</v>
      </c>
      <c r="G40" s="13">
        <f t="shared" si="6"/>
        <v>0</v>
      </c>
      <c r="H40" s="13">
        <f t="shared" si="3"/>
        <v>391778.62</v>
      </c>
      <c r="I40" s="28">
        <f>VLOOKUP(A40,'Berekening 2024 def.'!$A$19:$H$360,8,FALSE)</f>
        <v>376475.55</v>
      </c>
      <c r="J40" s="16">
        <f t="shared" si="4"/>
        <v>15303.070000000007</v>
      </c>
      <c r="K40" s="19">
        <f t="shared" si="5"/>
        <v>4.0648243956347252E-2</v>
      </c>
      <c r="M40" s="51"/>
      <c r="N40" s="41"/>
    </row>
    <row r="41" spans="1:14" x14ac:dyDescent="0.2">
      <c r="A41" s="54" t="s">
        <v>25</v>
      </c>
      <c r="B41" s="12">
        <f>VLOOKUP(A41,'Ascores 2025 voorlopig'!$A$2:$D$343,2,FALSE)</f>
        <v>2039.71</v>
      </c>
      <c r="C41" s="12">
        <f t="shared" si="0"/>
        <v>1019.855</v>
      </c>
      <c r="D41" s="12">
        <f>VLOOKUP(A41,'Ascores 2025 voorlopig'!$A$2:$F$343,4,FALSE)</f>
        <v>2086.5300000000002</v>
      </c>
      <c r="E41" s="12">
        <f t="shared" si="1"/>
        <v>1043.2650000000001</v>
      </c>
      <c r="F41" s="13">
        <f t="shared" si="2"/>
        <v>1330402.932</v>
      </c>
      <c r="G41" s="13">
        <f t="shared" si="6"/>
        <v>0</v>
      </c>
      <c r="H41" s="13">
        <f t="shared" si="3"/>
        <v>1330402.93</v>
      </c>
      <c r="I41" s="28">
        <f>VLOOKUP(A41,'Berekening 2024 def.'!$A$19:$H$360,8,FALSE)</f>
        <v>1272243.93</v>
      </c>
      <c r="J41" s="16">
        <f t="shared" si="4"/>
        <v>58159</v>
      </c>
      <c r="K41" s="19">
        <f t="shared" si="5"/>
        <v>4.5713717808816744E-2</v>
      </c>
      <c r="M41" s="51"/>
      <c r="N41" s="41"/>
    </row>
    <row r="42" spans="1:14" x14ac:dyDescent="0.2">
      <c r="A42" s="54" t="s">
        <v>26</v>
      </c>
      <c r="B42" s="12">
        <f>VLOOKUP(A42,'Ascores 2025 voorlopig'!$A$2:$D$343,2,FALSE)</f>
        <v>3133.95</v>
      </c>
      <c r="C42" s="12">
        <f t="shared" si="0"/>
        <v>1566.9749999999999</v>
      </c>
      <c r="D42" s="12">
        <f>VLOOKUP(A42,'Ascores 2025 voorlopig'!$A$2:$F$343,4,FALSE)</f>
        <v>3425.83</v>
      </c>
      <c r="E42" s="12">
        <f t="shared" si="1"/>
        <v>1712.915</v>
      </c>
      <c r="F42" s="13">
        <f t="shared" si="2"/>
        <v>2115037.0665000002</v>
      </c>
      <c r="G42" s="13">
        <f t="shared" si="6"/>
        <v>0</v>
      </c>
      <c r="H42" s="13">
        <f t="shared" si="3"/>
        <v>2115037.0699999998</v>
      </c>
      <c r="I42" s="28">
        <f>VLOOKUP(A42,'Berekening 2024 def.'!$A$19:$H$360,8,FALSE)</f>
        <v>2010182.46</v>
      </c>
      <c r="J42" s="16">
        <f t="shared" si="4"/>
        <v>104854.60999999987</v>
      </c>
      <c r="K42" s="19">
        <f t="shared" si="5"/>
        <v>5.2161737596695512E-2</v>
      </c>
      <c r="M42" s="51"/>
      <c r="N42" s="41"/>
    </row>
    <row r="43" spans="1:14" x14ac:dyDescent="0.2">
      <c r="A43" s="54" t="s">
        <v>378</v>
      </c>
      <c r="B43" s="12">
        <f>VLOOKUP(A43,'Ascores 2025 voorlopig'!$A$2:$D$343,2,FALSE)</f>
        <v>357.58</v>
      </c>
      <c r="C43" s="12">
        <f t="shared" si="0"/>
        <v>178.79</v>
      </c>
      <c r="D43" s="12">
        <f>VLOOKUP(A43,'Ascores 2025 voorlopig'!$A$2:$F$343,4,FALSE)</f>
        <v>386.18</v>
      </c>
      <c r="E43" s="12">
        <f t="shared" si="1"/>
        <v>193.09</v>
      </c>
      <c r="F43" s="13">
        <f t="shared" si="2"/>
        <v>239806.818</v>
      </c>
      <c r="G43" s="13">
        <f t="shared" si="6"/>
        <v>0</v>
      </c>
      <c r="H43" s="13">
        <f t="shared" si="3"/>
        <v>239806.82</v>
      </c>
      <c r="I43" s="28">
        <f>VLOOKUP(A43,'Berekening 2024 def.'!$A$19:$H$360,8,FALSE)</f>
        <v>224911.94</v>
      </c>
      <c r="J43" s="16">
        <f t="shared" si="4"/>
        <v>14894.880000000005</v>
      </c>
      <c r="K43" s="19">
        <f t="shared" si="5"/>
        <v>6.6225385810997878E-2</v>
      </c>
      <c r="M43" s="51"/>
      <c r="N43" s="41"/>
    </row>
    <row r="44" spans="1:14" x14ac:dyDescent="0.2">
      <c r="A44" s="54" t="s">
        <v>27</v>
      </c>
      <c r="B44" s="12">
        <f>VLOOKUP(A44,'Ascores 2025 voorlopig'!$A$2:$D$343,2,FALSE)</f>
        <v>988.48</v>
      </c>
      <c r="C44" s="12">
        <f t="shared" si="0"/>
        <v>494.24</v>
      </c>
      <c r="D44" s="12">
        <f>VLOOKUP(A44,'Ascores 2025 voorlopig'!$A$2:$F$343,4,FALSE)</f>
        <v>1033.26</v>
      </c>
      <c r="E44" s="12">
        <f t="shared" si="1"/>
        <v>516.63</v>
      </c>
      <c r="F44" s="13">
        <f t="shared" si="2"/>
        <v>651859.51950000005</v>
      </c>
      <c r="G44" s="13">
        <f t="shared" si="6"/>
        <v>0</v>
      </c>
      <c r="H44" s="13">
        <f t="shared" si="3"/>
        <v>651859.52</v>
      </c>
      <c r="I44" s="28">
        <f>VLOOKUP(A44,'Berekening 2024 def.'!$A$19:$H$360,8,FALSE)</f>
        <v>652656.06000000006</v>
      </c>
      <c r="J44" s="16">
        <f t="shared" si="4"/>
        <v>-796.54000000003725</v>
      </c>
      <c r="K44" s="19">
        <f t="shared" si="5"/>
        <v>-1.2204590577156937E-3</v>
      </c>
      <c r="M44" s="51"/>
      <c r="N44" s="41"/>
    </row>
    <row r="45" spans="1:14" x14ac:dyDescent="0.2">
      <c r="A45" s="54" t="s">
        <v>28</v>
      </c>
      <c r="B45" s="12">
        <f>VLOOKUP(A45,'Ascores 2025 voorlopig'!$A$2:$D$343,2,FALSE)</f>
        <v>572.95000000000005</v>
      </c>
      <c r="C45" s="12">
        <f t="shared" si="0"/>
        <v>286.47500000000002</v>
      </c>
      <c r="D45" s="12">
        <f>VLOOKUP(A45,'Ascores 2025 voorlopig'!$A$2:$F$343,4,FALSE)</f>
        <v>540.67999999999995</v>
      </c>
      <c r="E45" s="12">
        <f t="shared" si="1"/>
        <v>270.33999999999997</v>
      </c>
      <c r="F45" s="13">
        <f t="shared" si="2"/>
        <v>359062.15275000007</v>
      </c>
      <c r="G45" s="13">
        <f t="shared" si="6"/>
        <v>0</v>
      </c>
      <c r="H45" s="13">
        <f t="shared" si="3"/>
        <v>359062.15</v>
      </c>
      <c r="I45" s="28">
        <f>VLOOKUP(A45,'Berekening 2024 def.'!$A$19:$H$360,8,FALSE)</f>
        <v>366358.87</v>
      </c>
      <c r="J45" s="16">
        <f t="shared" si="4"/>
        <v>-7296.7199999999721</v>
      </c>
      <c r="K45" s="19">
        <f t="shared" si="5"/>
        <v>-1.9916864575982483E-2</v>
      </c>
      <c r="M45" s="51"/>
      <c r="N45" s="41"/>
    </row>
    <row r="46" spans="1:14" x14ac:dyDescent="0.2">
      <c r="A46" s="54" t="s">
        <v>29</v>
      </c>
      <c r="B46" s="12">
        <f>VLOOKUP(A46,'Ascores 2025 voorlopig'!$A$2:$D$343,2,FALSE)</f>
        <v>941.78</v>
      </c>
      <c r="C46" s="12">
        <f t="shared" si="0"/>
        <v>470.89</v>
      </c>
      <c r="D46" s="12">
        <f>VLOOKUP(A46,'Ascores 2025 voorlopig'!$A$2:$F$343,4,FALSE)</f>
        <v>1057.31</v>
      </c>
      <c r="E46" s="12">
        <f t="shared" si="1"/>
        <v>528.65499999999997</v>
      </c>
      <c r="F46" s="13">
        <f t="shared" si="2"/>
        <v>644556.59325000003</v>
      </c>
      <c r="G46" s="13">
        <f t="shared" si="6"/>
        <v>0</v>
      </c>
      <c r="H46" s="13">
        <f t="shared" si="3"/>
        <v>644556.59</v>
      </c>
      <c r="I46" s="28">
        <f>VLOOKUP(A46,'Berekening 2024 def.'!$A$19:$H$360,8,FALSE)</f>
        <v>611886.97</v>
      </c>
      <c r="J46" s="16">
        <f t="shared" si="4"/>
        <v>32669.619999999995</v>
      </c>
      <c r="K46" s="19">
        <f t="shared" si="5"/>
        <v>5.3391592895008042E-2</v>
      </c>
      <c r="M46" s="51"/>
      <c r="N46" s="41"/>
    </row>
    <row r="47" spans="1:14" x14ac:dyDescent="0.2">
      <c r="A47" s="54" t="s">
        <v>30</v>
      </c>
      <c r="B47" s="12">
        <f>VLOOKUP(A47,'Ascores 2025 voorlopig'!$A$2:$D$343,2,FALSE)</f>
        <v>290.02</v>
      </c>
      <c r="C47" s="12">
        <f t="shared" si="0"/>
        <v>145.01</v>
      </c>
      <c r="D47" s="12">
        <f>VLOOKUP(A47,'Ascores 2025 voorlopig'!$A$2:$F$343,4,FALSE)</f>
        <v>264.51</v>
      </c>
      <c r="E47" s="12">
        <f t="shared" si="1"/>
        <v>132.255</v>
      </c>
      <c r="F47" s="13">
        <f t="shared" si="2"/>
        <v>178794.33525</v>
      </c>
      <c r="G47" s="13">
        <f t="shared" si="6"/>
        <v>0</v>
      </c>
      <c r="H47" s="13">
        <f t="shared" si="3"/>
        <v>178794.34</v>
      </c>
      <c r="I47" s="28">
        <f>VLOOKUP(A47,'Berekening 2024 def.'!$A$19:$H$360,8,FALSE)</f>
        <v>162433.01</v>
      </c>
      <c r="J47" s="16">
        <f t="shared" si="4"/>
        <v>16361.329999999987</v>
      </c>
      <c r="K47" s="19">
        <f t="shared" si="5"/>
        <v>0.10072663185888131</v>
      </c>
      <c r="M47" s="51"/>
      <c r="N47" s="41"/>
    </row>
    <row r="48" spans="1:14" x14ac:dyDescent="0.2">
      <c r="A48" s="54" t="s">
        <v>31</v>
      </c>
      <c r="B48" s="12">
        <f>VLOOKUP(A48,'Ascores 2025 voorlopig'!$A$2:$D$343,2,FALSE)</f>
        <v>415.8</v>
      </c>
      <c r="C48" s="12">
        <f t="shared" si="0"/>
        <v>207.9</v>
      </c>
      <c r="D48" s="12">
        <f>VLOOKUP(A48,'Ascores 2025 voorlopig'!$A$2:$F$343,4,FALSE)</f>
        <v>519.67999999999995</v>
      </c>
      <c r="E48" s="12">
        <f t="shared" si="1"/>
        <v>259.83999999999997</v>
      </c>
      <c r="F48" s="13">
        <f t="shared" si="2"/>
        <v>301622.13900000002</v>
      </c>
      <c r="G48" s="13">
        <f t="shared" si="6"/>
        <v>0</v>
      </c>
      <c r="H48" s="13">
        <f t="shared" si="3"/>
        <v>301622.14</v>
      </c>
      <c r="I48" s="28">
        <f>VLOOKUP(A48,'Berekening 2024 def.'!$A$19:$H$360,8,FALSE)</f>
        <v>290639.8</v>
      </c>
      <c r="J48" s="16">
        <f t="shared" si="4"/>
        <v>10982.340000000026</v>
      </c>
      <c r="K48" s="19">
        <f t="shared" si="5"/>
        <v>3.7786772492962167E-2</v>
      </c>
      <c r="M48" s="51"/>
      <c r="N48" s="41"/>
    </row>
    <row r="49" spans="1:14" x14ac:dyDescent="0.2">
      <c r="A49" s="54" t="s">
        <v>32</v>
      </c>
      <c r="B49" s="12">
        <f>VLOOKUP(A49,'Ascores 2025 voorlopig'!$A$2:$D$343,2,FALSE)</f>
        <v>154.72</v>
      </c>
      <c r="C49" s="12">
        <f t="shared" si="0"/>
        <v>77.36</v>
      </c>
      <c r="D49" s="12">
        <f>VLOOKUP(A49,'Ascores 2025 voorlopig'!$A$2:$F$343,4,FALSE)</f>
        <v>99.42</v>
      </c>
      <c r="E49" s="12">
        <f t="shared" si="1"/>
        <v>49.71</v>
      </c>
      <c r="F49" s="13">
        <f t="shared" si="2"/>
        <v>81941.089500000002</v>
      </c>
      <c r="G49" s="13">
        <f t="shared" si="6"/>
        <v>0</v>
      </c>
      <c r="H49" s="13">
        <f t="shared" si="3"/>
        <v>81941.09</v>
      </c>
      <c r="I49" s="28">
        <f>VLOOKUP(A49,'Berekening 2024 def.'!$A$19:$H$360,8,FALSE)</f>
        <v>99780.37</v>
      </c>
      <c r="J49" s="16">
        <f t="shared" si="4"/>
        <v>-17839.28</v>
      </c>
      <c r="K49" s="19">
        <f t="shared" si="5"/>
        <v>-0.17878546652011812</v>
      </c>
      <c r="M49" s="51"/>
      <c r="N49" s="41"/>
    </row>
    <row r="50" spans="1:14" x14ac:dyDescent="0.2">
      <c r="A50" s="54" t="s">
        <v>33</v>
      </c>
      <c r="B50" s="12">
        <f>VLOOKUP(A50,'Ascores 2025 voorlopig'!$A$2:$D$343,2,FALSE)</f>
        <v>5267.82</v>
      </c>
      <c r="C50" s="12">
        <f t="shared" si="0"/>
        <v>2633.91</v>
      </c>
      <c r="D50" s="12">
        <f>VLOOKUP(A50,'Ascores 2025 voorlopig'!$A$2:$F$343,4,FALSE)</f>
        <v>5390.55</v>
      </c>
      <c r="E50" s="12">
        <f t="shared" si="1"/>
        <v>2695.2750000000001</v>
      </c>
      <c r="F50" s="13">
        <f t="shared" si="2"/>
        <v>3436524.9472499997</v>
      </c>
      <c r="G50" s="13">
        <f t="shared" si="6"/>
        <v>0</v>
      </c>
      <c r="H50" s="13">
        <f t="shared" si="3"/>
        <v>3436524.95</v>
      </c>
      <c r="I50" s="28">
        <f>VLOOKUP(A50,'Berekening 2024 def.'!$A$19:$H$360,8,FALSE)</f>
        <v>3498984.43</v>
      </c>
      <c r="J50" s="16">
        <f t="shared" si="4"/>
        <v>-62459.479999999981</v>
      </c>
      <c r="K50" s="19">
        <f t="shared" si="5"/>
        <v>-1.7850745337554982E-2</v>
      </c>
      <c r="M50" s="51"/>
      <c r="N50" s="41"/>
    </row>
    <row r="51" spans="1:14" x14ac:dyDescent="0.2">
      <c r="A51" s="54" t="s">
        <v>34</v>
      </c>
      <c r="B51" s="12">
        <f>VLOOKUP(A51,'Ascores 2025 voorlopig'!$A$2:$D$343,2,FALSE)</f>
        <v>645.77</v>
      </c>
      <c r="C51" s="12">
        <f t="shared" si="0"/>
        <v>322.88499999999999</v>
      </c>
      <c r="D51" s="12">
        <f>VLOOKUP(A51,'Ascores 2025 voorlopig'!$A$2:$F$343,4,FALSE)</f>
        <v>683.56</v>
      </c>
      <c r="E51" s="12">
        <f t="shared" si="1"/>
        <v>341.78</v>
      </c>
      <c r="F51" s="13">
        <f t="shared" si="2"/>
        <v>428609.22525000002</v>
      </c>
      <c r="G51" s="13">
        <f t="shared" si="6"/>
        <v>0</v>
      </c>
      <c r="H51" s="13">
        <f t="shared" si="3"/>
        <v>428609.23</v>
      </c>
      <c r="I51" s="28">
        <f>VLOOKUP(A51,'Berekening 2024 def.'!$A$19:$H$360,8,FALSE)</f>
        <v>389477.66</v>
      </c>
      <c r="J51" s="16">
        <f t="shared" si="4"/>
        <v>39131.570000000007</v>
      </c>
      <c r="K51" s="19">
        <f t="shared" si="5"/>
        <v>0.1004719243717342</v>
      </c>
      <c r="M51" s="51"/>
      <c r="N51" s="41"/>
    </row>
    <row r="52" spans="1:14" x14ac:dyDescent="0.2">
      <c r="A52" s="54" t="s">
        <v>35</v>
      </c>
      <c r="B52" s="12">
        <f>VLOOKUP(A52,'Ascores 2025 voorlopig'!$A$2:$D$343,2,FALSE)</f>
        <v>598.59</v>
      </c>
      <c r="C52" s="12">
        <f t="shared" si="0"/>
        <v>299.29500000000002</v>
      </c>
      <c r="D52" s="12">
        <f>VLOOKUP(A52,'Ascores 2025 voorlopig'!$A$2:$F$343,4,FALSE)</f>
        <v>573.33000000000004</v>
      </c>
      <c r="E52" s="12">
        <f t="shared" si="1"/>
        <v>286.66500000000002</v>
      </c>
      <c r="F52" s="13">
        <f t="shared" si="2"/>
        <v>377856.30600000004</v>
      </c>
      <c r="G52" s="13">
        <f t="shared" si="6"/>
        <v>0</v>
      </c>
      <c r="H52" s="13">
        <f t="shared" si="3"/>
        <v>377856.31</v>
      </c>
      <c r="I52" s="28">
        <f>VLOOKUP(A52,'Berekening 2024 def.'!$A$19:$H$360,8,FALSE)</f>
        <v>354756.06</v>
      </c>
      <c r="J52" s="16">
        <f t="shared" si="4"/>
        <v>23100.25</v>
      </c>
      <c r="K52" s="19">
        <f t="shared" si="5"/>
        <v>6.511587145262579E-2</v>
      </c>
      <c r="M52" s="51"/>
      <c r="N52" s="41"/>
    </row>
    <row r="53" spans="1:14" x14ac:dyDescent="0.2">
      <c r="A53" s="54" t="s">
        <v>36</v>
      </c>
      <c r="B53" s="12">
        <f>VLOOKUP(A53,'Ascores 2025 voorlopig'!$A$2:$D$343,2,FALSE)</f>
        <v>782.84</v>
      </c>
      <c r="C53" s="12">
        <f t="shared" si="0"/>
        <v>391.42</v>
      </c>
      <c r="D53" s="12">
        <f>VLOOKUP(A53,'Ascores 2025 voorlopig'!$A$2:$F$343,4,FALSE)</f>
        <v>715.54</v>
      </c>
      <c r="E53" s="12">
        <f t="shared" si="1"/>
        <v>357.77</v>
      </c>
      <c r="F53" s="13">
        <f t="shared" si="2"/>
        <v>483115.17150000005</v>
      </c>
      <c r="G53" s="13">
        <f t="shared" si="6"/>
        <v>0</v>
      </c>
      <c r="H53" s="13">
        <f t="shared" si="3"/>
        <v>483115.17</v>
      </c>
      <c r="I53" s="28">
        <f>VLOOKUP(A53,'Berekening 2024 def.'!$A$19:$H$360,8,FALSE)</f>
        <v>476937.87</v>
      </c>
      <c r="J53" s="16">
        <f t="shared" si="4"/>
        <v>6177.2999999999884</v>
      </c>
      <c r="K53" s="19">
        <f t="shared" si="5"/>
        <v>1.295200148396685E-2</v>
      </c>
      <c r="M53" s="51"/>
      <c r="N53" s="41"/>
    </row>
    <row r="54" spans="1:14" x14ac:dyDescent="0.2">
      <c r="A54" s="54" t="s">
        <v>37</v>
      </c>
      <c r="B54" s="12">
        <f>VLOOKUP(A54,'Ascores 2025 voorlopig'!$A$2:$D$343,2,FALSE)</f>
        <v>711.27</v>
      </c>
      <c r="C54" s="12">
        <f t="shared" si="0"/>
        <v>355.63499999999999</v>
      </c>
      <c r="D54" s="12">
        <f>VLOOKUP(A54,'Ascores 2025 voorlopig'!$A$2:$F$343,4,FALSE)</f>
        <v>622.51</v>
      </c>
      <c r="E54" s="12">
        <f t="shared" si="1"/>
        <v>311.255</v>
      </c>
      <c r="F54" s="13">
        <f t="shared" si="2"/>
        <v>430044.01650000003</v>
      </c>
      <c r="G54" s="13">
        <f t="shared" si="6"/>
        <v>0</v>
      </c>
      <c r="H54" s="13">
        <f t="shared" si="3"/>
        <v>430044.02</v>
      </c>
      <c r="I54" s="28">
        <f>VLOOKUP(A54,'Berekening 2024 def.'!$A$19:$H$360,8,FALSE)</f>
        <v>412577.14</v>
      </c>
      <c r="J54" s="16">
        <f t="shared" si="4"/>
        <v>17466.880000000005</v>
      </c>
      <c r="K54" s="19">
        <f t="shared" si="5"/>
        <v>4.233603442013293E-2</v>
      </c>
      <c r="M54" s="51"/>
      <c r="N54" s="41"/>
    </row>
    <row r="55" spans="1:14" x14ac:dyDescent="0.2">
      <c r="A55" s="54" t="s">
        <v>38</v>
      </c>
      <c r="B55" s="12">
        <f>VLOOKUP(A55,'Ascores 2025 voorlopig'!$A$2:$D$343,2,FALSE)</f>
        <v>3460.36</v>
      </c>
      <c r="C55" s="12">
        <f t="shared" si="0"/>
        <v>1730.18</v>
      </c>
      <c r="D55" s="12">
        <f>VLOOKUP(A55,'Ascores 2025 voorlopig'!$A$2:$F$343,4,FALSE)</f>
        <v>3684.06</v>
      </c>
      <c r="E55" s="12">
        <f t="shared" si="1"/>
        <v>1842.03</v>
      </c>
      <c r="F55" s="13">
        <f t="shared" si="2"/>
        <v>2303539.6185000003</v>
      </c>
      <c r="G55" s="13">
        <f t="shared" si="6"/>
        <v>0</v>
      </c>
      <c r="H55" s="13">
        <f t="shared" si="3"/>
        <v>2303539.62</v>
      </c>
      <c r="I55" s="28">
        <f>VLOOKUP(A55,'Berekening 2024 def.'!$A$19:$H$360,8,FALSE)</f>
        <v>2239096.04</v>
      </c>
      <c r="J55" s="16">
        <f t="shared" si="4"/>
        <v>64443.580000000075</v>
      </c>
      <c r="K55" s="19">
        <f t="shared" si="5"/>
        <v>2.8781070060755445E-2</v>
      </c>
      <c r="M55" s="51"/>
      <c r="N55" s="41"/>
    </row>
    <row r="56" spans="1:14" x14ac:dyDescent="0.2">
      <c r="A56" s="54" t="s">
        <v>39</v>
      </c>
      <c r="B56" s="12">
        <f>VLOOKUP(A56,'Ascores 2025 voorlopig'!$A$2:$D$343,2,FALSE)</f>
        <v>402.45</v>
      </c>
      <c r="C56" s="12">
        <f t="shared" si="0"/>
        <v>201.22499999999999</v>
      </c>
      <c r="D56" s="12">
        <f>VLOOKUP(A56,'Ascores 2025 voorlopig'!$A$2:$F$343,4,FALSE)</f>
        <v>262.75</v>
      </c>
      <c r="E56" s="12">
        <f t="shared" si="1"/>
        <v>131.375</v>
      </c>
      <c r="F56" s="13">
        <f t="shared" si="2"/>
        <v>214477.11000000002</v>
      </c>
      <c r="G56" s="13">
        <f t="shared" si="6"/>
        <v>0</v>
      </c>
      <c r="H56" s="13">
        <f t="shared" si="3"/>
        <v>214477.11</v>
      </c>
      <c r="I56" s="28">
        <f>VLOOKUP(A56,'Berekening 2024 def.'!$A$19:$H$360,8,FALSE)</f>
        <v>242925.74</v>
      </c>
      <c r="J56" s="16">
        <f t="shared" si="4"/>
        <v>-28448.630000000005</v>
      </c>
      <c r="K56" s="19">
        <f t="shared" si="5"/>
        <v>-0.1171083393632968</v>
      </c>
      <c r="M56" s="51"/>
      <c r="N56" s="41"/>
    </row>
    <row r="57" spans="1:14" x14ac:dyDescent="0.2">
      <c r="A57" s="54" t="s">
        <v>40</v>
      </c>
      <c r="B57" s="12">
        <f>VLOOKUP(A57,'Ascores 2025 voorlopig'!$A$2:$D$343,2,FALSE)</f>
        <v>95.98</v>
      </c>
      <c r="C57" s="12">
        <f t="shared" si="0"/>
        <v>47.99</v>
      </c>
      <c r="D57" s="12">
        <f>VLOOKUP(A57,'Ascores 2025 voorlopig'!$A$2:$F$343,4,FALSE)</f>
        <v>171.22</v>
      </c>
      <c r="E57" s="12">
        <f t="shared" si="1"/>
        <v>85.61</v>
      </c>
      <c r="F57" s="13">
        <f t="shared" si="2"/>
        <v>86151.96</v>
      </c>
      <c r="G57" s="13">
        <f t="shared" si="6"/>
        <v>0</v>
      </c>
      <c r="H57" s="13">
        <f t="shared" si="3"/>
        <v>86151.96</v>
      </c>
      <c r="I57" s="28">
        <f>VLOOKUP(A57,'Berekening 2024 def.'!$A$19:$H$360,8,FALSE)</f>
        <v>75522.86</v>
      </c>
      <c r="J57" s="16">
        <f t="shared" si="4"/>
        <v>10629.100000000006</v>
      </c>
      <c r="K57" s="19">
        <f t="shared" si="5"/>
        <v>0.14074016794385177</v>
      </c>
      <c r="M57" s="51"/>
      <c r="N57" s="41"/>
    </row>
    <row r="58" spans="1:14" x14ac:dyDescent="0.2">
      <c r="A58" s="54" t="s">
        <v>41</v>
      </c>
      <c r="B58" s="12">
        <f>VLOOKUP(A58,'Ascores 2025 voorlopig'!$A$2:$D$343,2,FALSE)</f>
        <v>0</v>
      </c>
      <c r="C58" s="12">
        <f t="shared" si="0"/>
        <v>0</v>
      </c>
      <c r="D58" s="12">
        <f>VLOOKUP(A58,'Ascores 2025 voorlopig'!$A$2:$F$343,4,FALSE)</f>
        <v>0</v>
      </c>
      <c r="E58" s="12">
        <f t="shared" si="1"/>
        <v>0</v>
      </c>
      <c r="F58" s="13">
        <f t="shared" si="2"/>
        <v>0</v>
      </c>
      <c r="G58" s="13">
        <f t="shared" si="6"/>
        <v>64000</v>
      </c>
      <c r="H58" s="13">
        <f t="shared" si="3"/>
        <v>64000</v>
      </c>
      <c r="I58" s="28">
        <f>VLOOKUP(A58,'Berekening 2024 def.'!$A$19:$H$360,8,FALSE)</f>
        <v>64000</v>
      </c>
      <c r="J58" s="16">
        <f t="shared" si="4"/>
        <v>0</v>
      </c>
      <c r="K58" s="19">
        <f t="shared" si="5"/>
        <v>0</v>
      </c>
      <c r="M58" s="51"/>
      <c r="N58" s="41"/>
    </row>
    <row r="59" spans="1:14" x14ac:dyDescent="0.2">
      <c r="A59" s="54" t="s">
        <v>42</v>
      </c>
      <c r="B59" s="12">
        <f>VLOOKUP(A59,'Ascores 2025 voorlopig'!$A$2:$D$343,2,FALSE)</f>
        <v>888.12</v>
      </c>
      <c r="C59" s="12">
        <f t="shared" si="0"/>
        <v>444.06</v>
      </c>
      <c r="D59" s="12">
        <f>VLOOKUP(A59,'Ascores 2025 voorlopig'!$A$2:$F$343,4,FALSE)</f>
        <v>998.6</v>
      </c>
      <c r="E59" s="12">
        <f t="shared" si="1"/>
        <v>499.3</v>
      </c>
      <c r="F59" s="13">
        <f t="shared" si="2"/>
        <v>608325.696</v>
      </c>
      <c r="G59" s="13">
        <f t="shared" si="6"/>
        <v>0</v>
      </c>
      <c r="H59" s="13">
        <f t="shared" si="3"/>
        <v>608325.69999999995</v>
      </c>
      <c r="I59" s="28">
        <f>VLOOKUP(A59,'Berekening 2024 def.'!$A$19:$H$360,8,FALSE)</f>
        <v>566868.55000000005</v>
      </c>
      <c r="J59" s="16">
        <f t="shared" si="4"/>
        <v>41457.149999999907</v>
      </c>
      <c r="K59" s="19">
        <f t="shared" si="5"/>
        <v>7.3133621542419147E-2</v>
      </c>
      <c r="M59" s="51"/>
      <c r="N59" s="41"/>
    </row>
    <row r="60" spans="1:14" x14ac:dyDescent="0.2">
      <c r="A60" s="54" t="s">
        <v>43</v>
      </c>
      <c r="B60" s="12">
        <f>VLOOKUP(A60,'Ascores 2025 voorlopig'!$A$2:$D$343,2,FALSE)</f>
        <v>166.39</v>
      </c>
      <c r="C60" s="12">
        <f t="shared" si="0"/>
        <v>83.194999999999993</v>
      </c>
      <c r="D60" s="12">
        <f>VLOOKUP(A60,'Ascores 2025 voorlopig'!$A$2:$F$343,4,FALSE)</f>
        <v>211.46</v>
      </c>
      <c r="E60" s="12">
        <f t="shared" si="1"/>
        <v>105.73</v>
      </c>
      <c r="F60" s="13">
        <f t="shared" si="2"/>
        <v>121828.28625</v>
      </c>
      <c r="G60" s="13">
        <f t="shared" si="6"/>
        <v>0</v>
      </c>
      <c r="H60" s="13">
        <f t="shared" si="3"/>
        <v>121828.29</v>
      </c>
      <c r="I60" s="28">
        <f>VLOOKUP(A60,'Berekening 2024 def.'!$A$19:$H$360,8,FALSE)</f>
        <v>120924.07</v>
      </c>
      <c r="J60" s="16">
        <f t="shared" si="4"/>
        <v>904.21999999998661</v>
      </c>
      <c r="K60" s="19">
        <f t="shared" si="5"/>
        <v>7.4775849010042961E-3</v>
      </c>
      <c r="M60" s="51"/>
      <c r="N60" s="41"/>
    </row>
    <row r="61" spans="1:14" x14ac:dyDescent="0.2">
      <c r="A61" s="54" t="s">
        <v>44</v>
      </c>
      <c r="B61" s="12">
        <f>VLOOKUP(A61,'Ascores 2025 voorlopig'!$A$2:$D$343,2,FALSE)</f>
        <v>676.74</v>
      </c>
      <c r="C61" s="12">
        <f t="shared" si="0"/>
        <v>338.37</v>
      </c>
      <c r="D61" s="12">
        <f>VLOOKUP(A61,'Ascores 2025 voorlopig'!$A$2:$F$343,4,FALSE)</f>
        <v>714.7</v>
      </c>
      <c r="E61" s="12">
        <f t="shared" si="1"/>
        <v>357.35</v>
      </c>
      <c r="F61" s="13">
        <f t="shared" si="2"/>
        <v>448635.04200000002</v>
      </c>
      <c r="G61" s="13">
        <f t="shared" si="6"/>
        <v>0</v>
      </c>
      <c r="H61" s="13">
        <f t="shared" si="3"/>
        <v>448635.04</v>
      </c>
      <c r="I61" s="28">
        <f>VLOOKUP(A61,'Berekening 2024 def.'!$A$19:$H$360,8,FALSE)</f>
        <v>446973.85</v>
      </c>
      <c r="J61" s="16">
        <f t="shared" si="4"/>
        <v>1661.1900000000023</v>
      </c>
      <c r="K61" s="19">
        <f t="shared" si="5"/>
        <v>3.7165261457689359E-3</v>
      </c>
      <c r="M61" s="51"/>
      <c r="N61" s="41"/>
    </row>
    <row r="62" spans="1:14" x14ac:dyDescent="0.2">
      <c r="A62" s="54" t="s">
        <v>45</v>
      </c>
      <c r="B62" s="12">
        <f>VLOOKUP(A62,'Ascores 2025 voorlopig'!$A$2:$D$343,2,FALSE)</f>
        <v>226.45</v>
      </c>
      <c r="C62" s="12">
        <f t="shared" si="0"/>
        <v>113.22499999999999</v>
      </c>
      <c r="D62" s="12">
        <f>VLOOKUP(A62,'Ascores 2025 voorlopig'!$A$2:$F$343,4,FALSE)</f>
        <v>183.59</v>
      </c>
      <c r="E62" s="12">
        <f t="shared" si="1"/>
        <v>91.795000000000002</v>
      </c>
      <c r="F62" s="13">
        <f t="shared" si="2"/>
        <v>132207.147</v>
      </c>
      <c r="G62" s="13">
        <f t="shared" si="6"/>
        <v>0</v>
      </c>
      <c r="H62" s="13">
        <f t="shared" si="3"/>
        <v>132207.15</v>
      </c>
      <c r="I62" s="28">
        <f>VLOOKUP(A62,'Berekening 2024 def.'!$A$19:$H$360,8,FALSE)</f>
        <v>141356.85999999999</v>
      </c>
      <c r="J62" s="16">
        <f t="shared" si="4"/>
        <v>-9149.7099999999919</v>
      </c>
      <c r="K62" s="19">
        <f t="shared" si="5"/>
        <v>-6.47277394248853E-2</v>
      </c>
      <c r="M62" s="51"/>
      <c r="N62" s="41"/>
    </row>
    <row r="63" spans="1:14" x14ac:dyDescent="0.2">
      <c r="A63" s="54" t="s">
        <v>46</v>
      </c>
      <c r="B63" s="12">
        <f>VLOOKUP(A63,'Ascores 2025 voorlopig'!$A$2:$D$343,2,FALSE)</f>
        <v>508.83</v>
      </c>
      <c r="C63" s="12">
        <f t="shared" si="0"/>
        <v>254.41499999999999</v>
      </c>
      <c r="D63" s="12">
        <f>VLOOKUP(A63,'Ascores 2025 voorlopig'!$A$2:$F$343,4,FALSE)</f>
        <v>534.9</v>
      </c>
      <c r="E63" s="12">
        <f t="shared" si="1"/>
        <v>267.45</v>
      </c>
      <c r="F63" s="13">
        <f t="shared" si="2"/>
        <v>336524.64525</v>
      </c>
      <c r="G63" s="13">
        <f t="shared" si="6"/>
        <v>0</v>
      </c>
      <c r="H63" s="13">
        <f t="shared" si="3"/>
        <v>336524.65</v>
      </c>
      <c r="I63" s="28">
        <f>VLOOKUP(A63,'Berekening 2024 def.'!$A$19:$H$360,8,FALSE)</f>
        <v>318464.68</v>
      </c>
      <c r="J63" s="16">
        <f t="shared" si="4"/>
        <v>18059.97000000003</v>
      </c>
      <c r="K63" s="19">
        <f t="shared" si="5"/>
        <v>5.6709491300573837E-2</v>
      </c>
      <c r="M63" s="51"/>
      <c r="N63" s="41"/>
    </row>
    <row r="64" spans="1:14" x14ac:dyDescent="0.2">
      <c r="A64" s="54" t="s">
        <v>47</v>
      </c>
      <c r="B64" s="12">
        <f>VLOOKUP(A64,'Ascores 2025 voorlopig'!$A$2:$D$343,2,FALSE)</f>
        <v>1703.23</v>
      </c>
      <c r="C64" s="12">
        <f t="shared" si="0"/>
        <v>851.61500000000001</v>
      </c>
      <c r="D64" s="12">
        <f>VLOOKUP(A64,'Ascores 2025 voorlopig'!$A$2:$F$343,4,FALSE)</f>
        <v>1277.3399999999999</v>
      </c>
      <c r="E64" s="12">
        <f t="shared" si="1"/>
        <v>638.66999999999996</v>
      </c>
      <c r="F64" s="13">
        <f t="shared" si="2"/>
        <v>961010.28224999993</v>
      </c>
      <c r="G64" s="13">
        <f t="shared" si="6"/>
        <v>0</v>
      </c>
      <c r="H64" s="13">
        <f t="shared" si="3"/>
        <v>961010.28</v>
      </c>
      <c r="I64" s="28">
        <f>VLOOKUP(A64,'Berekening 2024 def.'!$A$19:$H$360,8,FALSE)</f>
        <v>949391.6</v>
      </c>
      <c r="J64" s="16">
        <f t="shared" si="4"/>
        <v>11618.680000000051</v>
      </c>
      <c r="K64" s="19">
        <f t="shared" si="5"/>
        <v>1.2238026963794552E-2</v>
      </c>
      <c r="M64" s="51"/>
      <c r="N64" s="41"/>
    </row>
    <row r="65" spans="1:15" x14ac:dyDescent="0.2">
      <c r="A65" s="54" t="s">
        <v>48</v>
      </c>
      <c r="B65" s="12">
        <f>VLOOKUP(A65,'Ascores 2025 voorlopig'!$A$2:$D$343,2,FALSE)</f>
        <v>7559.66</v>
      </c>
      <c r="C65" s="12">
        <f t="shared" si="0"/>
        <v>3779.83</v>
      </c>
      <c r="D65" s="12">
        <f>VLOOKUP(A65,'Ascores 2025 voorlopig'!$A$2:$F$343,4,FALSE)</f>
        <v>7521.74</v>
      </c>
      <c r="E65" s="12">
        <f t="shared" si="1"/>
        <v>3760.87</v>
      </c>
      <c r="F65" s="13">
        <f t="shared" si="2"/>
        <v>4862620.3950000005</v>
      </c>
      <c r="G65" s="13">
        <f t="shared" si="6"/>
        <v>0</v>
      </c>
      <c r="H65" s="13">
        <f t="shared" si="3"/>
        <v>4862620.4000000004</v>
      </c>
      <c r="I65" s="28">
        <f>VLOOKUP(A65,'Berekening 2024 def.'!$A$19:$H$360,8,FALSE)</f>
        <v>4755530.6100000003</v>
      </c>
      <c r="J65" s="16">
        <f t="shared" si="4"/>
        <v>107089.79000000004</v>
      </c>
      <c r="K65" s="19">
        <f t="shared" si="5"/>
        <v>2.2518999199544639E-2</v>
      </c>
      <c r="L65" s="27"/>
      <c r="M65" s="51"/>
      <c r="N65" s="41"/>
      <c r="O65" s="27"/>
    </row>
    <row r="66" spans="1:15" s="27" customFormat="1" x14ac:dyDescent="0.2">
      <c r="A66" s="54" t="s">
        <v>49</v>
      </c>
      <c r="B66" s="43">
        <f>VLOOKUP(A66,'Ascores 2025 voorlopig'!$A$2:$D$343,2,FALSE)</f>
        <v>216.35</v>
      </c>
      <c r="C66" s="43">
        <f t="shared" si="0"/>
        <v>108.175</v>
      </c>
      <c r="D66" s="43">
        <f>VLOOKUP(A66,'Ascores 2025 voorlopig'!$A$2:$F$343,4,FALSE)</f>
        <v>198.18</v>
      </c>
      <c r="E66" s="43">
        <f t="shared" si="1"/>
        <v>99.09</v>
      </c>
      <c r="F66" s="44">
        <f t="shared" si="2"/>
        <v>133654.83525</v>
      </c>
      <c r="G66" s="44">
        <f t="shared" si="6"/>
        <v>0</v>
      </c>
      <c r="H66" s="44">
        <f t="shared" si="3"/>
        <v>133654.84</v>
      </c>
      <c r="I66" s="28">
        <f>VLOOKUP(A66,'Berekening 2024 def.'!$A$19:$H$360,8,FALSE)</f>
        <v>128033.08</v>
      </c>
      <c r="J66" s="28">
        <f t="shared" si="4"/>
        <v>5621.7599999999948</v>
      </c>
      <c r="K66" s="45">
        <f t="shared" si="5"/>
        <v>4.3908652357656279E-2</v>
      </c>
      <c r="M66" s="51"/>
      <c r="N66" s="46"/>
    </row>
    <row r="67" spans="1:15" x14ac:dyDescent="0.2">
      <c r="A67" s="54" t="s">
        <v>50</v>
      </c>
      <c r="B67" s="12">
        <f>VLOOKUP(A67,'Ascores 2025 voorlopig'!$A$2:$D$343,2,FALSE)</f>
        <v>732.34</v>
      </c>
      <c r="C67" s="12">
        <f t="shared" si="0"/>
        <v>366.17</v>
      </c>
      <c r="D67" s="12">
        <f>VLOOKUP(A67,'Ascores 2025 voorlopig'!$A$2:$F$343,4,FALSE)</f>
        <v>662.56</v>
      </c>
      <c r="E67" s="12">
        <f t="shared" si="1"/>
        <v>331.28</v>
      </c>
      <c r="F67" s="13">
        <f t="shared" si="2"/>
        <v>449750.63250000007</v>
      </c>
      <c r="G67" s="13">
        <f t="shared" si="6"/>
        <v>0</v>
      </c>
      <c r="H67" s="13">
        <f t="shared" si="3"/>
        <v>449750.63</v>
      </c>
      <c r="I67" s="28">
        <f>VLOOKUP(A67,'Berekening 2024 def.'!$A$19:$H$360,8,FALSE)</f>
        <v>494260.07</v>
      </c>
      <c r="J67" s="16">
        <f t="shared" si="4"/>
        <v>-44509.440000000002</v>
      </c>
      <c r="K67" s="19">
        <f t="shared" si="5"/>
        <v>-9.0052672067966161E-2</v>
      </c>
      <c r="M67" s="51"/>
      <c r="N67" s="41"/>
    </row>
    <row r="68" spans="1:15" x14ac:dyDescent="0.2">
      <c r="A68" s="54" t="s">
        <v>51</v>
      </c>
      <c r="B68" s="12">
        <f>VLOOKUP(A68,'Ascores 2025 voorlopig'!$A$2:$D$343,2,FALSE)</f>
        <v>1552.87</v>
      </c>
      <c r="C68" s="12">
        <f t="shared" si="0"/>
        <v>776.43499999999995</v>
      </c>
      <c r="D68" s="12">
        <f>VLOOKUP(A68,'Ascores 2025 voorlopig'!$A$2:$F$343,4,FALSE)</f>
        <v>1455.88</v>
      </c>
      <c r="E68" s="12">
        <f t="shared" si="1"/>
        <v>727.94</v>
      </c>
      <c r="F68" s="13">
        <f t="shared" si="2"/>
        <v>970096.21875</v>
      </c>
      <c r="G68" s="13">
        <f t="shared" si="6"/>
        <v>0</v>
      </c>
      <c r="H68" s="13">
        <f t="shared" si="3"/>
        <v>970096.22</v>
      </c>
      <c r="I68" s="28">
        <f>VLOOKUP(A68,'Berekening 2024 def.'!$A$19:$H$360,8,FALSE)</f>
        <v>990401.94</v>
      </c>
      <c r="J68" s="16">
        <f t="shared" si="4"/>
        <v>-20305.719999999972</v>
      </c>
      <c r="K68" s="19">
        <f t="shared" si="5"/>
        <v>-2.0502504266096219E-2</v>
      </c>
      <c r="M68" s="51"/>
      <c r="N68" s="41"/>
    </row>
    <row r="69" spans="1:15" x14ac:dyDescent="0.2">
      <c r="A69" s="54" t="s">
        <v>52</v>
      </c>
      <c r="B69" s="12">
        <f>VLOOKUP(A69,'Ascores 2025 voorlopig'!$A$2:$D$343,2,FALSE)</f>
        <v>0</v>
      </c>
      <c r="C69" s="12">
        <f t="shared" si="0"/>
        <v>0</v>
      </c>
      <c r="D69" s="12">
        <f>VLOOKUP(A69,'Ascores 2025 voorlopig'!$A$2:$F$343,4,FALSE)</f>
        <v>0</v>
      </c>
      <c r="E69" s="12">
        <f t="shared" si="1"/>
        <v>0</v>
      </c>
      <c r="F69" s="13">
        <f t="shared" si="2"/>
        <v>0</v>
      </c>
      <c r="G69" s="13">
        <f t="shared" si="6"/>
        <v>64000</v>
      </c>
      <c r="H69" s="13">
        <f t="shared" si="3"/>
        <v>64000</v>
      </c>
      <c r="I69" s="28">
        <f>VLOOKUP(A69,'Berekening 2024 def.'!$A$19:$H$360,8,FALSE)</f>
        <v>64000</v>
      </c>
      <c r="J69" s="16">
        <f t="shared" si="4"/>
        <v>0</v>
      </c>
      <c r="K69" s="19">
        <f t="shared" si="5"/>
        <v>0</v>
      </c>
      <c r="M69" s="51"/>
      <c r="N69" s="41"/>
    </row>
    <row r="70" spans="1:15" x14ac:dyDescent="0.2">
      <c r="A70" s="54" t="s">
        <v>53</v>
      </c>
      <c r="B70" s="12">
        <f>VLOOKUP(A70,'Ascores 2025 voorlopig'!$A$2:$D$343,2,FALSE)</f>
        <v>1128.7</v>
      </c>
      <c r="C70" s="12">
        <f t="shared" si="0"/>
        <v>564.35</v>
      </c>
      <c r="D70" s="12">
        <f>VLOOKUP(A70,'Ascores 2025 voorlopig'!$A$2:$F$343,4,FALSE)</f>
        <v>1193.3399999999999</v>
      </c>
      <c r="E70" s="12">
        <f t="shared" si="1"/>
        <v>596.66999999999996</v>
      </c>
      <c r="F70" s="13">
        <f t="shared" si="2"/>
        <v>748683.74699999997</v>
      </c>
      <c r="G70" s="13">
        <f t="shared" si="6"/>
        <v>0</v>
      </c>
      <c r="H70" s="13">
        <f t="shared" si="3"/>
        <v>748683.75</v>
      </c>
      <c r="I70" s="28">
        <f>VLOOKUP(A70,'Berekening 2024 def.'!$A$19:$H$360,8,FALSE)</f>
        <v>723804.13</v>
      </c>
      <c r="J70" s="16">
        <f t="shared" si="4"/>
        <v>24879.619999999995</v>
      </c>
      <c r="K70" s="19">
        <f t="shared" si="5"/>
        <v>3.4373415360313013E-2</v>
      </c>
      <c r="M70" s="51"/>
      <c r="N70" s="41"/>
    </row>
    <row r="71" spans="1:15" x14ac:dyDescent="0.2">
      <c r="A71" s="54" t="s">
        <v>54</v>
      </c>
      <c r="B71" s="12">
        <f>VLOOKUP(A71,'Ascores 2025 voorlopig'!$A$2:$D$343,2,FALSE)</f>
        <v>986.82</v>
      </c>
      <c r="C71" s="12">
        <f t="shared" si="0"/>
        <v>493.41</v>
      </c>
      <c r="D71" s="12">
        <f>VLOOKUP(A71,'Ascores 2025 voorlopig'!$A$2:$F$343,4,FALSE)</f>
        <v>997.14</v>
      </c>
      <c r="E71" s="12">
        <f t="shared" si="1"/>
        <v>498.57</v>
      </c>
      <c r="F71" s="13">
        <f t="shared" si="2"/>
        <v>639678.30300000007</v>
      </c>
      <c r="G71" s="13">
        <f t="shared" si="6"/>
        <v>0</v>
      </c>
      <c r="H71" s="13">
        <f t="shared" si="3"/>
        <v>639678.30000000005</v>
      </c>
      <c r="I71" s="28">
        <f>VLOOKUP(A71,'Berekening 2024 def.'!$A$19:$H$360,8,FALSE)</f>
        <v>676916.79</v>
      </c>
      <c r="J71" s="16">
        <f t="shared" si="4"/>
        <v>-37238.489999999991</v>
      </c>
      <c r="K71" s="19">
        <f t="shared" si="5"/>
        <v>-5.5011916604993633E-2</v>
      </c>
      <c r="M71" s="51"/>
      <c r="N71" s="41"/>
    </row>
    <row r="72" spans="1:15" x14ac:dyDescent="0.2">
      <c r="A72" s="54" t="s">
        <v>55</v>
      </c>
      <c r="B72" s="12">
        <f>VLOOKUP(A72,'Ascores 2025 voorlopig'!$A$2:$D$343,2,FALSE)</f>
        <v>5179.1499999999996</v>
      </c>
      <c r="C72" s="12">
        <f t="shared" si="0"/>
        <v>2589.5749999999998</v>
      </c>
      <c r="D72" s="12">
        <f>VLOOKUP(A72,'Ascores 2025 voorlopig'!$A$2:$F$343,4,FALSE)</f>
        <v>5402.26</v>
      </c>
      <c r="E72" s="12">
        <f t="shared" si="1"/>
        <v>2701.13</v>
      </c>
      <c r="F72" s="13">
        <f t="shared" si="2"/>
        <v>3411711.11925</v>
      </c>
      <c r="G72" s="13">
        <f t="shared" si="6"/>
        <v>0</v>
      </c>
      <c r="H72" s="13">
        <f t="shared" si="3"/>
        <v>3411711.12</v>
      </c>
      <c r="I72" s="28">
        <f>VLOOKUP(A72,'Berekening 2024 def.'!$A$19:$H$360,8,FALSE)</f>
        <v>3274564.65</v>
      </c>
      <c r="J72" s="16">
        <f t="shared" si="4"/>
        <v>137146.4700000002</v>
      </c>
      <c r="K72" s="19">
        <f t="shared" si="5"/>
        <v>4.1882352208254682E-2</v>
      </c>
      <c r="M72" s="51"/>
      <c r="N72" s="41"/>
    </row>
    <row r="73" spans="1:15" x14ac:dyDescent="0.2">
      <c r="A73" s="54" t="s">
        <v>56</v>
      </c>
      <c r="B73" s="12">
        <f>VLOOKUP(A73,'Ascores 2025 voorlopig'!$A$2:$D$343,2,FALSE)</f>
        <v>0</v>
      </c>
      <c r="C73" s="12">
        <f t="shared" si="0"/>
        <v>0</v>
      </c>
      <c r="D73" s="12">
        <f>VLOOKUP(A73,'Ascores 2025 voorlopig'!$A$2:$F$343,4,FALSE)</f>
        <v>0</v>
      </c>
      <c r="E73" s="12">
        <f t="shared" si="1"/>
        <v>0</v>
      </c>
      <c r="F73" s="13">
        <f t="shared" si="2"/>
        <v>0</v>
      </c>
      <c r="G73" s="13">
        <f t="shared" si="6"/>
        <v>64000</v>
      </c>
      <c r="H73" s="13">
        <f t="shared" si="3"/>
        <v>64000</v>
      </c>
      <c r="I73" s="28">
        <f>VLOOKUP(A73,'Berekening 2024 def.'!$A$19:$H$360,8,FALSE)</f>
        <v>64000</v>
      </c>
      <c r="J73" s="16">
        <f t="shared" si="4"/>
        <v>0</v>
      </c>
      <c r="K73" s="19">
        <f t="shared" si="5"/>
        <v>0</v>
      </c>
      <c r="M73" s="51"/>
      <c r="N73" s="41"/>
    </row>
    <row r="74" spans="1:15" x14ac:dyDescent="0.2">
      <c r="A74" s="54" t="s">
        <v>57</v>
      </c>
      <c r="B74" s="12">
        <f>VLOOKUP(A74,'Ascores 2025 voorlopig'!$A$2:$D$343,2,FALSE)</f>
        <v>1999.08</v>
      </c>
      <c r="C74" s="12">
        <f t="shared" si="0"/>
        <v>999.54</v>
      </c>
      <c r="D74" s="12">
        <f>VLOOKUP(A74,'Ascores 2025 voorlopig'!$A$2:$F$343,4,FALSE)</f>
        <v>1876.1</v>
      </c>
      <c r="E74" s="12">
        <f t="shared" si="1"/>
        <v>938.05</v>
      </c>
      <c r="F74" s="13">
        <f t="shared" si="2"/>
        <v>1249454.9114999999</v>
      </c>
      <c r="G74" s="13">
        <f t="shared" si="6"/>
        <v>0</v>
      </c>
      <c r="H74" s="13">
        <f t="shared" si="3"/>
        <v>1249454.9099999999</v>
      </c>
      <c r="I74" s="28">
        <f>VLOOKUP(A74,'Berekening 2024 def.'!$A$19:$H$360,8,FALSE)</f>
        <v>1335137.82</v>
      </c>
      <c r="J74" s="16">
        <f t="shared" si="4"/>
        <v>-85682.910000000149</v>
      </c>
      <c r="K74" s="19">
        <f t="shared" si="5"/>
        <v>-6.4175329854711291E-2</v>
      </c>
      <c r="M74" s="51"/>
      <c r="N74" s="41"/>
    </row>
    <row r="75" spans="1:15" x14ac:dyDescent="0.2">
      <c r="A75" s="54" t="s">
        <v>58</v>
      </c>
      <c r="B75" s="12">
        <f>VLOOKUP(A75,'Ascores 2025 voorlopig'!$A$2:$D$343,2,FALSE)</f>
        <v>628.11</v>
      </c>
      <c r="C75" s="12">
        <f t="shared" si="0"/>
        <v>314.05500000000001</v>
      </c>
      <c r="D75" s="12">
        <f>VLOOKUP(A75,'Ascores 2025 voorlopig'!$A$2:$F$343,4,FALSE)</f>
        <v>695.13</v>
      </c>
      <c r="E75" s="12">
        <f t="shared" si="1"/>
        <v>347.565</v>
      </c>
      <c r="F75" s="13">
        <f t="shared" si="2"/>
        <v>426645.65700000001</v>
      </c>
      <c r="G75" s="13">
        <f t="shared" si="6"/>
        <v>0</v>
      </c>
      <c r="H75" s="13">
        <f t="shared" si="3"/>
        <v>426645.66</v>
      </c>
      <c r="I75" s="28">
        <f>VLOOKUP(A75,'Berekening 2024 def.'!$A$19:$H$360,8,FALSE)</f>
        <v>351725.88</v>
      </c>
      <c r="J75" s="16">
        <f t="shared" si="4"/>
        <v>74919.77999999997</v>
      </c>
      <c r="K75" s="19">
        <f t="shared" si="5"/>
        <v>0.21300616264006494</v>
      </c>
      <c r="M75" s="51"/>
      <c r="N75" s="41"/>
    </row>
    <row r="76" spans="1:15" x14ac:dyDescent="0.2">
      <c r="A76" s="54" t="s">
        <v>59</v>
      </c>
      <c r="B76" s="12">
        <f>VLOOKUP(A76,'Ascores 2025 voorlopig'!$A$2:$D$343,2,FALSE)</f>
        <v>1283.99</v>
      </c>
      <c r="C76" s="12">
        <f t="shared" si="0"/>
        <v>641.995</v>
      </c>
      <c r="D76" s="12">
        <f>VLOOKUP(A76,'Ascores 2025 voorlopig'!$A$2:$F$343,4,FALSE)</f>
        <v>1123.07</v>
      </c>
      <c r="E76" s="12">
        <f t="shared" si="1"/>
        <v>561.53499999999997</v>
      </c>
      <c r="F76" s="13">
        <f t="shared" si="2"/>
        <v>776096.32050000003</v>
      </c>
      <c r="G76" s="13">
        <f t="shared" si="6"/>
        <v>0</v>
      </c>
      <c r="H76" s="13">
        <f t="shared" si="3"/>
        <v>776096.32</v>
      </c>
      <c r="I76" s="28">
        <f>VLOOKUP(A76,'Berekening 2024 def.'!$A$19:$H$360,8,FALSE)</f>
        <v>820483.56</v>
      </c>
      <c r="J76" s="16">
        <f t="shared" si="4"/>
        <v>-44387.240000000107</v>
      </c>
      <c r="K76" s="19">
        <f t="shared" si="5"/>
        <v>-5.4098877983612619E-2</v>
      </c>
      <c r="M76" s="51"/>
      <c r="N76" s="41"/>
    </row>
    <row r="77" spans="1:15" x14ac:dyDescent="0.2">
      <c r="A77" s="54" t="s">
        <v>60</v>
      </c>
      <c r="B77" s="12">
        <f>VLOOKUP(A77,'Ascores 2025 voorlopig'!$A$2:$D$343,2,FALSE)</f>
        <v>226.39</v>
      </c>
      <c r="C77" s="12">
        <f t="shared" si="0"/>
        <v>113.19499999999999</v>
      </c>
      <c r="D77" s="12">
        <f>VLOOKUP(A77,'Ascores 2025 voorlopig'!$A$2:$F$343,4,FALSE)</f>
        <v>190.28</v>
      </c>
      <c r="E77" s="12">
        <f t="shared" si="1"/>
        <v>95.14</v>
      </c>
      <c r="F77" s="13">
        <f t="shared" si="2"/>
        <v>134344.82475</v>
      </c>
      <c r="G77" s="13">
        <f t="shared" si="6"/>
        <v>0</v>
      </c>
      <c r="H77" s="13">
        <f t="shared" si="3"/>
        <v>134344.82</v>
      </c>
      <c r="I77" s="28">
        <f>VLOOKUP(A77,'Berekening 2024 def.'!$A$19:$H$360,8,FALSE)</f>
        <v>120509.11</v>
      </c>
      <c r="J77" s="16">
        <f t="shared" si="4"/>
        <v>13835.710000000006</v>
      </c>
      <c r="K77" s="19">
        <f t="shared" si="5"/>
        <v>0.11481049026086083</v>
      </c>
      <c r="M77" s="51"/>
      <c r="N77" s="41"/>
    </row>
    <row r="78" spans="1:15" x14ac:dyDescent="0.2">
      <c r="A78" s="54" t="s">
        <v>61</v>
      </c>
      <c r="B78" s="12">
        <f>VLOOKUP(A78,'Ascores 2025 voorlopig'!$A$2:$D$343,2,FALSE)</f>
        <v>754.61</v>
      </c>
      <c r="C78" s="12">
        <f t="shared" si="0"/>
        <v>377.30500000000001</v>
      </c>
      <c r="D78" s="12">
        <f>VLOOKUP(A78,'Ascores 2025 voorlopig'!$A$2:$F$343,4,FALSE)</f>
        <v>685.38</v>
      </c>
      <c r="E78" s="12">
        <f t="shared" si="1"/>
        <v>342.69</v>
      </c>
      <c r="F78" s="13">
        <f t="shared" si="2"/>
        <v>464288.77575000003</v>
      </c>
      <c r="G78" s="13">
        <f t="shared" si="6"/>
        <v>0</v>
      </c>
      <c r="H78" s="13">
        <f t="shared" si="3"/>
        <v>464288.78</v>
      </c>
      <c r="I78" s="28">
        <f>VLOOKUP(A78,'Berekening 2024 def.'!$A$19:$H$360,8,FALSE)</f>
        <v>492146.67</v>
      </c>
      <c r="J78" s="16">
        <f t="shared" si="4"/>
        <v>-27857.889999999956</v>
      </c>
      <c r="K78" s="19">
        <f t="shared" si="5"/>
        <v>-5.660485318329992E-2</v>
      </c>
      <c r="M78" s="51"/>
      <c r="N78" s="41"/>
    </row>
    <row r="79" spans="1:15" x14ac:dyDescent="0.2">
      <c r="A79" s="54" t="s">
        <v>62</v>
      </c>
      <c r="B79" s="12">
        <f>VLOOKUP(A79,'Ascores 2025 voorlopig'!$A$2:$D$343,2,FALSE)</f>
        <v>708.56</v>
      </c>
      <c r="C79" s="12">
        <f t="shared" si="0"/>
        <v>354.28</v>
      </c>
      <c r="D79" s="12">
        <f>VLOOKUP(A79,'Ascores 2025 voorlopig'!$A$2:$F$343,4,FALSE)</f>
        <v>693.7</v>
      </c>
      <c r="E79" s="12">
        <f t="shared" si="1"/>
        <v>346.85</v>
      </c>
      <c r="F79" s="13">
        <f t="shared" si="2"/>
        <v>452123.68050000002</v>
      </c>
      <c r="G79" s="13">
        <f t="shared" si="6"/>
        <v>0</v>
      </c>
      <c r="H79" s="13">
        <f t="shared" si="3"/>
        <v>452123.68</v>
      </c>
      <c r="I79" s="28">
        <f>VLOOKUP(A79,'Berekening 2024 def.'!$A$19:$H$360,8,FALSE)</f>
        <v>449817.45</v>
      </c>
      <c r="J79" s="16">
        <f t="shared" si="4"/>
        <v>2306.2299999999814</v>
      </c>
      <c r="K79" s="19">
        <f t="shared" si="5"/>
        <v>5.1270354229254137E-3</v>
      </c>
      <c r="M79" s="51"/>
      <c r="N79" s="41"/>
    </row>
    <row r="80" spans="1:15" x14ac:dyDescent="0.2">
      <c r="A80" s="54" t="s">
        <v>63</v>
      </c>
      <c r="B80" s="12">
        <f>VLOOKUP(A80,'Ascores 2025 voorlopig'!$A$2:$D$343,2,FALSE)</f>
        <v>1404.12</v>
      </c>
      <c r="C80" s="12">
        <f t="shared" si="0"/>
        <v>702.06</v>
      </c>
      <c r="D80" s="12">
        <f>VLOOKUP(A80,'Ascores 2025 voorlopig'!$A$2:$F$343,4,FALSE)</f>
        <v>1447.09</v>
      </c>
      <c r="E80" s="12">
        <f t="shared" si="1"/>
        <v>723.54499999999996</v>
      </c>
      <c r="F80" s="13">
        <f t="shared" si="2"/>
        <v>919301.38425</v>
      </c>
      <c r="G80" s="13">
        <f t="shared" si="6"/>
        <v>0</v>
      </c>
      <c r="H80" s="13">
        <f t="shared" si="3"/>
        <v>919301.38</v>
      </c>
      <c r="I80" s="28">
        <f>VLOOKUP(A80,'Berekening 2024 def.'!$A$19:$H$360,8,FALSE)</f>
        <v>840070.35</v>
      </c>
      <c r="J80" s="16">
        <f t="shared" si="4"/>
        <v>79231.030000000028</v>
      </c>
      <c r="K80" s="19">
        <f t="shared" si="5"/>
        <v>9.4314755901098085E-2</v>
      </c>
      <c r="M80" s="51"/>
      <c r="N80" s="41"/>
    </row>
    <row r="81" spans="1:14" x14ac:dyDescent="0.2">
      <c r="A81" s="54" t="s">
        <v>64</v>
      </c>
      <c r="B81" s="12">
        <f>VLOOKUP(A81,'Ascores 2025 voorlopig'!$A$2:$D$343,2,FALSE)</f>
        <v>1110.24</v>
      </c>
      <c r="C81" s="12">
        <f t="shared" si="0"/>
        <v>555.12</v>
      </c>
      <c r="D81" s="12">
        <f>VLOOKUP(A81,'Ascores 2025 voorlopig'!$A$2:$F$343,4,FALSE)</f>
        <v>1249.8499999999999</v>
      </c>
      <c r="E81" s="12">
        <f t="shared" si="1"/>
        <v>624.92499999999995</v>
      </c>
      <c r="F81" s="13">
        <f t="shared" si="2"/>
        <v>760952.01825000008</v>
      </c>
      <c r="G81" s="13">
        <f t="shared" si="6"/>
        <v>0</v>
      </c>
      <c r="H81" s="13">
        <f t="shared" si="3"/>
        <v>760952.02</v>
      </c>
      <c r="I81" s="28">
        <f>VLOOKUP(A81,'Berekening 2024 def.'!$A$19:$H$360,8,FALSE)</f>
        <v>658240.34</v>
      </c>
      <c r="J81" s="16">
        <f t="shared" si="4"/>
        <v>102711.68000000005</v>
      </c>
      <c r="K81" s="19">
        <f t="shared" si="5"/>
        <v>0.15603978328037454</v>
      </c>
      <c r="M81" s="51"/>
      <c r="N81" s="41"/>
    </row>
    <row r="82" spans="1:14" x14ac:dyDescent="0.2">
      <c r="A82" s="54" t="s">
        <v>65</v>
      </c>
      <c r="B82" s="12">
        <f>VLOOKUP(A82,'Ascores 2025 voorlopig'!$A$2:$D$343,2,FALSE)</f>
        <v>229.91</v>
      </c>
      <c r="C82" s="12">
        <f t="shared" si="0"/>
        <v>114.955</v>
      </c>
      <c r="D82" s="12">
        <f>VLOOKUP(A82,'Ascores 2025 voorlopig'!$A$2:$F$343,4,FALSE)</f>
        <v>250.22</v>
      </c>
      <c r="E82" s="12">
        <f t="shared" si="1"/>
        <v>125.11</v>
      </c>
      <c r="F82" s="13">
        <f t="shared" si="2"/>
        <v>154805.91524999999</v>
      </c>
      <c r="G82" s="13">
        <f t="shared" si="6"/>
        <v>0</v>
      </c>
      <c r="H82" s="13">
        <f t="shared" si="3"/>
        <v>154805.92000000001</v>
      </c>
      <c r="I82" s="28">
        <f>VLOOKUP(A82,'Berekening 2024 def.'!$A$19:$H$360,8,FALSE)</f>
        <v>181550.15</v>
      </c>
      <c r="J82" s="16">
        <f t="shared" si="4"/>
        <v>-26744.229999999981</v>
      </c>
      <c r="K82" s="19">
        <f t="shared" si="5"/>
        <v>-0.14731042634776112</v>
      </c>
      <c r="M82" s="51"/>
      <c r="N82" s="41"/>
    </row>
    <row r="83" spans="1:14" x14ac:dyDescent="0.2">
      <c r="A83" s="54" t="s">
        <v>66</v>
      </c>
      <c r="B83" s="12">
        <f>VLOOKUP(A83,'Ascores 2025 voorlopig'!$A$2:$D$343,2,FALSE)</f>
        <v>6349.22</v>
      </c>
      <c r="C83" s="12">
        <f t="shared" si="0"/>
        <v>3174.61</v>
      </c>
      <c r="D83" s="12">
        <f>VLOOKUP(A83,'Ascores 2025 voorlopig'!$A$2:$F$343,4,FALSE)</f>
        <v>6424.46</v>
      </c>
      <c r="E83" s="12">
        <f t="shared" si="1"/>
        <v>3212.23</v>
      </c>
      <c r="F83" s="13">
        <f t="shared" si="2"/>
        <v>4118553.7740000002</v>
      </c>
      <c r="G83" s="13">
        <f t="shared" si="6"/>
        <v>0</v>
      </c>
      <c r="H83" s="13">
        <f t="shared" si="3"/>
        <v>4118553.77</v>
      </c>
      <c r="I83" s="28">
        <f>VLOOKUP(A83,'Berekening 2024 def.'!$A$19:$H$360,8,FALSE)</f>
        <v>3995152.03</v>
      </c>
      <c r="J83" s="16">
        <f t="shared" si="4"/>
        <v>123401.74000000022</v>
      </c>
      <c r="K83" s="19">
        <f t="shared" si="5"/>
        <v>3.0887870867832838E-2</v>
      </c>
      <c r="M83" s="51"/>
      <c r="N83" s="41"/>
    </row>
    <row r="84" spans="1:14" x14ac:dyDescent="0.2">
      <c r="A84" s="54" t="s">
        <v>67</v>
      </c>
      <c r="B84" s="12">
        <f>VLOOKUP(A84,'Ascores 2025 voorlopig'!$A$2:$D$343,2,FALSE)</f>
        <v>4558.5200000000004</v>
      </c>
      <c r="C84" s="12">
        <f t="shared" ref="C84:C147" si="7">B84/2</f>
        <v>2279.2600000000002</v>
      </c>
      <c r="D84" s="12">
        <f>VLOOKUP(A84,'Ascores 2025 voorlopig'!$A$2:$F$343,4,FALSE)</f>
        <v>4256.2299999999996</v>
      </c>
      <c r="E84" s="12">
        <f t="shared" ref="E84:E147" si="8">D84/2</f>
        <v>2128.1149999999998</v>
      </c>
      <c r="F84" s="13">
        <f t="shared" ref="F84:F147" si="9">$B$14*(C84+E84)</f>
        <v>2842095.7687500003</v>
      </c>
      <c r="G84" s="13">
        <f t="shared" si="6"/>
        <v>0</v>
      </c>
      <c r="H84" s="13">
        <f t="shared" ref="H84:H147" si="10">ROUND(F84+G84,2)</f>
        <v>2842095.77</v>
      </c>
      <c r="I84" s="28">
        <f>VLOOKUP(A84,'Berekening 2024 def.'!$A$19:$H$360,8,FALSE)</f>
        <v>2945211.27</v>
      </c>
      <c r="J84" s="16">
        <f t="shared" ref="J84:J147" si="11">H84-I84</f>
        <v>-103115.5</v>
      </c>
      <c r="K84" s="19">
        <f t="shared" ref="K84:K147" si="12">J84/I84</f>
        <v>-3.5011240466969962E-2</v>
      </c>
      <c r="M84" s="51"/>
      <c r="N84" s="41"/>
    </row>
    <row r="85" spans="1:14" x14ac:dyDescent="0.2">
      <c r="A85" s="54" t="s">
        <v>68</v>
      </c>
      <c r="B85" s="12">
        <f>VLOOKUP(A85,'Ascores 2025 voorlopig'!$A$2:$D$343,2,FALSE)</f>
        <v>761.53</v>
      </c>
      <c r="C85" s="12">
        <f t="shared" si="7"/>
        <v>380.76499999999999</v>
      </c>
      <c r="D85" s="12">
        <f>VLOOKUP(A85,'Ascores 2025 voorlopig'!$A$2:$F$343,4,FALSE)</f>
        <v>950.43</v>
      </c>
      <c r="E85" s="12">
        <f t="shared" si="8"/>
        <v>475.21499999999997</v>
      </c>
      <c r="F85" s="13">
        <f t="shared" si="9"/>
        <v>551978.70299999998</v>
      </c>
      <c r="G85" s="13">
        <f t="shared" ref="G85:G148" si="13">IF(F85&lt;$F$16,$F$16-F85,0)</f>
        <v>0</v>
      </c>
      <c r="H85" s="13">
        <f t="shared" si="10"/>
        <v>551978.69999999995</v>
      </c>
      <c r="I85" s="28">
        <f>VLOOKUP(A85,'Berekening 2024 def.'!$A$19:$H$360,8,FALSE)</f>
        <v>495080.34</v>
      </c>
      <c r="J85" s="16">
        <f t="shared" si="11"/>
        <v>56898.359999999928</v>
      </c>
      <c r="K85" s="19">
        <f t="shared" si="12"/>
        <v>0.11492752873200322</v>
      </c>
      <c r="M85" s="51"/>
      <c r="N85" s="41"/>
    </row>
    <row r="86" spans="1:14" x14ac:dyDescent="0.2">
      <c r="A86" s="54" t="s">
        <v>69</v>
      </c>
      <c r="B86" s="12">
        <f>VLOOKUP(A86,'Ascores 2025 voorlopig'!$A$2:$D$343,2,FALSE)</f>
        <v>5885.31</v>
      </c>
      <c r="C86" s="12">
        <f t="shared" si="7"/>
        <v>2942.6550000000002</v>
      </c>
      <c r="D86" s="12">
        <f>VLOOKUP(A86,'Ascores 2025 voorlopig'!$A$2:$F$343,4,FALSE)</f>
        <v>5866.24</v>
      </c>
      <c r="E86" s="12">
        <f t="shared" si="8"/>
        <v>2933.12</v>
      </c>
      <c r="F86" s="13">
        <f t="shared" si="9"/>
        <v>3788993.50875</v>
      </c>
      <c r="G86" s="13">
        <f t="shared" si="13"/>
        <v>0</v>
      </c>
      <c r="H86" s="13">
        <f t="shared" si="10"/>
        <v>3788993.51</v>
      </c>
      <c r="I86" s="28">
        <f>VLOOKUP(A86,'Berekening 2024 def.'!$A$19:$H$360,8,FALSE)</f>
        <v>3913826.16</v>
      </c>
      <c r="J86" s="16">
        <f t="shared" si="11"/>
        <v>-124832.65000000037</v>
      </c>
      <c r="K86" s="19">
        <f t="shared" si="12"/>
        <v>-3.1895297567329964E-2</v>
      </c>
      <c r="M86" s="51"/>
      <c r="N86" s="41"/>
    </row>
    <row r="87" spans="1:14" x14ac:dyDescent="0.2">
      <c r="A87" s="54" t="s">
        <v>70</v>
      </c>
      <c r="B87" s="12">
        <f>VLOOKUP(A87,'Ascores 2025 voorlopig'!$A$2:$D$343,2,FALSE)</f>
        <v>1482.2</v>
      </c>
      <c r="C87" s="12">
        <f t="shared" si="7"/>
        <v>741.1</v>
      </c>
      <c r="D87" s="12">
        <f>VLOOKUP(A87,'Ascores 2025 voorlopig'!$A$2:$F$343,4,FALSE)</f>
        <v>1284.45</v>
      </c>
      <c r="E87" s="12">
        <f t="shared" si="8"/>
        <v>642.22500000000002</v>
      </c>
      <c r="F87" s="13">
        <f t="shared" si="9"/>
        <v>892037.12625000009</v>
      </c>
      <c r="G87" s="13">
        <f t="shared" si="13"/>
        <v>0</v>
      </c>
      <c r="H87" s="13">
        <f t="shared" si="10"/>
        <v>892037.13</v>
      </c>
      <c r="I87" s="28">
        <f>VLOOKUP(A87,'Berekening 2024 def.'!$A$19:$H$360,8,FALSE)</f>
        <v>979069.33</v>
      </c>
      <c r="J87" s="16">
        <f t="shared" si="11"/>
        <v>-87032.199999999953</v>
      </c>
      <c r="K87" s="19">
        <f t="shared" si="12"/>
        <v>-8.8892785559935739E-2</v>
      </c>
      <c r="M87" s="51"/>
      <c r="N87" s="41"/>
    </row>
    <row r="88" spans="1:14" x14ac:dyDescent="0.2">
      <c r="A88" s="54" t="s">
        <v>364</v>
      </c>
      <c r="B88" s="12">
        <f>VLOOKUP(A88,'Ascores 2025 voorlopig'!$A$2:$D$343,2,FALSE)</f>
        <v>4149.03</v>
      </c>
      <c r="C88" s="12">
        <f t="shared" si="7"/>
        <v>2074.5149999999999</v>
      </c>
      <c r="D88" s="12">
        <f>VLOOKUP(A88,'Ascores 2025 voorlopig'!$A$2:$F$343,4,FALSE)</f>
        <v>4400.93</v>
      </c>
      <c r="E88" s="12">
        <f t="shared" si="8"/>
        <v>2200.4650000000001</v>
      </c>
      <c r="F88" s="13">
        <f t="shared" si="9"/>
        <v>2756720.8529999997</v>
      </c>
      <c r="G88" s="13">
        <f t="shared" si="13"/>
        <v>0</v>
      </c>
      <c r="H88" s="13">
        <f t="shared" si="10"/>
        <v>2756720.85</v>
      </c>
      <c r="I88" s="28">
        <f>VLOOKUP(A88,'Berekening 2024 def.'!$A$19:$H$360,8,FALSE)</f>
        <v>2638934.85</v>
      </c>
      <c r="J88" s="16">
        <f t="shared" si="11"/>
        <v>117786</v>
      </c>
      <c r="K88" s="19">
        <f t="shared" si="12"/>
        <v>4.4633917354950994E-2</v>
      </c>
      <c r="M88" s="51"/>
      <c r="N88" s="41"/>
    </row>
    <row r="89" spans="1:14" x14ac:dyDescent="0.2">
      <c r="A89" s="54" t="s">
        <v>71</v>
      </c>
      <c r="B89" s="12">
        <f>VLOOKUP(A89,'Ascores 2025 voorlopig'!$A$2:$D$343,2,FALSE)</f>
        <v>183.02</v>
      </c>
      <c r="C89" s="12">
        <f t="shared" si="7"/>
        <v>91.51</v>
      </c>
      <c r="D89" s="12">
        <f>VLOOKUP(A89,'Ascores 2025 voorlopig'!$A$2:$F$343,4,FALSE)</f>
        <v>185.38</v>
      </c>
      <c r="E89" s="12">
        <f t="shared" si="8"/>
        <v>92.69</v>
      </c>
      <c r="F89" s="13">
        <f t="shared" si="9"/>
        <v>118781.37</v>
      </c>
      <c r="G89" s="13">
        <f t="shared" si="13"/>
        <v>0</v>
      </c>
      <c r="H89" s="13">
        <f t="shared" si="10"/>
        <v>118781.37</v>
      </c>
      <c r="I89" s="28">
        <f>VLOOKUP(A89,'Berekening 2024 def.'!$A$19:$H$360,8,FALSE)</f>
        <v>126517.99</v>
      </c>
      <c r="J89" s="16">
        <f t="shared" si="11"/>
        <v>-7736.6200000000099</v>
      </c>
      <c r="K89" s="19">
        <f t="shared" si="12"/>
        <v>-6.1150354981137543E-2</v>
      </c>
      <c r="M89" s="51"/>
      <c r="N89" s="41"/>
    </row>
    <row r="90" spans="1:14" x14ac:dyDescent="0.2">
      <c r="A90" s="54" t="s">
        <v>72</v>
      </c>
      <c r="B90" s="12">
        <f>VLOOKUP(A90,'Ascores 2025 voorlopig'!$A$2:$D$343,2,FALSE)</f>
        <v>488.62</v>
      </c>
      <c r="C90" s="12">
        <f t="shared" si="7"/>
        <v>244.31</v>
      </c>
      <c r="D90" s="12">
        <f>VLOOKUP(A90,'Ascores 2025 voorlopig'!$A$2:$F$343,4,FALSE)</f>
        <v>470.68</v>
      </c>
      <c r="E90" s="12">
        <f t="shared" si="8"/>
        <v>235.34</v>
      </c>
      <c r="F90" s="13">
        <f t="shared" si="9"/>
        <v>309302.30249999999</v>
      </c>
      <c r="G90" s="13">
        <f t="shared" si="13"/>
        <v>0</v>
      </c>
      <c r="H90" s="13">
        <f t="shared" si="10"/>
        <v>309302.3</v>
      </c>
      <c r="I90" s="28">
        <f>VLOOKUP(A90,'Berekening 2024 def.'!$A$19:$H$360,8,FALSE)</f>
        <v>311751.33</v>
      </c>
      <c r="J90" s="16">
        <f t="shared" si="11"/>
        <v>-2449.0300000000279</v>
      </c>
      <c r="K90" s="19">
        <f t="shared" si="12"/>
        <v>-7.8557162851559531E-3</v>
      </c>
      <c r="M90" s="51"/>
      <c r="N90" s="41"/>
    </row>
    <row r="91" spans="1:14" x14ac:dyDescent="0.2">
      <c r="A91" s="54" t="s">
        <v>73</v>
      </c>
      <c r="B91" s="12">
        <f>VLOOKUP(A91,'Ascores 2025 voorlopig'!$A$2:$D$343,2,FALSE)</f>
        <v>2614.56</v>
      </c>
      <c r="C91" s="12">
        <f t="shared" si="7"/>
        <v>1307.28</v>
      </c>
      <c r="D91" s="12">
        <f>VLOOKUP(A91,'Ascores 2025 voorlopig'!$A$2:$F$343,4,FALSE)</f>
        <v>2419.16</v>
      </c>
      <c r="E91" s="12">
        <f t="shared" si="8"/>
        <v>1209.58</v>
      </c>
      <c r="F91" s="13">
        <f t="shared" si="9"/>
        <v>1622997.1709999999</v>
      </c>
      <c r="G91" s="13">
        <f t="shared" si="13"/>
        <v>0</v>
      </c>
      <c r="H91" s="13">
        <f t="shared" si="10"/>
        <v>1622997.17</v>
      </c>
      <c r="I91" s="28">
        <f>VLOOKUP(A91,'Berekening 2024 def.'!$A$19:$H$360,8,FALSE)</f>
        <v>1763763.33</v>
      </c>
      <c r="J91" s="16">
        <f t="shared" si="11"/>
        <v>-140766.16000000015</v>
      </c>
      <c r="K91" s="19">
        <f t="shared" si="12"/>
        <v>-7.9810118288376114E-2</v>
      </c>
      <c r="M91" s="51"/>
      <c r="N91" s="41"/>
    </row>
    <row r="92" spans="1:14" x14ac:dyDescent="0.2">
      <c r="A92" s="54" t="s">
        <v>74</v>
      </c>
      <c r="B92" s="12">
        <f>VLOOKUP(A92,'Ascores 2025 voorlopig'!$A$2:$D$343,2,FALSE)</f>
        <v>885.51</v>
      </c>
      <c r="C92" s="12">
        <f t="shared" si="7"/>
        <v>442.755</v>
      </c>
      <c r="D92" s="12">
        <f>VLOOKUP(A92,'Ascores 2025 voorlopig'!$A$2:$F$343,4,FALSE)</f>
        <v>928.94</v>
      </c>
      <c r="E92" s="12">
        <f t="shared" si="8"/>
        <v>464.47</v>
      </c>
      <c r="F92" s="13">
        <f t="shared" si="9"/>
        <v>585024.04125000001</v>
      </c>
      <c r="G92" s="13">
        <f t="shared" si="13"/>
        <v>0</v>
      </c>
      <c r="H92" s="13">
        <f t="shared" si="10"/>
        <v>585024.04</v>
      </c>
      <c r="I92" s="28">
        <f>VLOOKUP(A92,'Berekening 2024 def.'!$A$19:$H$360,8,FALSE)</f>
        <v>564166.48</v>
      </c>
      <c r="J92" s="16">
        <f t="shared" si="11"/>
        <v>20857.560000000056</v>
      </c>
      <c r="K92" s="19">
        <f t="shared" si="12"/>
        <v>3.6970576486571934E-2</v>
      </c>
      <c r="M92" s="51"/>
      <c r="N92" s="41"/>
    </row>
    <row r="93" spans="1:14" x14ac:dyDescent="0.2">
      <c r="A93" s="54" t="s">
        <v>75</v>
      </c>
      <c r="B93" s="12">
        <f>VLOOKUP(A93,'Ascores 2025 voorlopig'!$A$2:$D$343,2,FALSE)</f>
        <v>11462.32</v>
      </c>
      <c r="C93" s="12">
        <f t="shared" si="7"/>
        <v>5731.16</v>
      </c>
      <c r="D93" s="12">
        <f>VLOOKUP(A93,'Ascores 2025 voorlopig'!$A$2:$F$343,4,FALSE)</f>
        <v>11357.18</v>
      </c>
      <c r="E93" s="12">
        <f t="shared" si="8"/>
        <v>5678.59</v>
      </c>
      <c r="F93" s="13">
        <f t="shared" si="9"/>
        <v>7357577.2875000006</v>
      </c>
      <c r="G93" s="13">
        <f t="shared" si="13"/>
        <v>0</v>
      </c>
      <c r="H93" s="13">
        <f t="shared" si="10"/>
        <v>7357577.29</v>
      </c>
      <c r="I93" s="28">
        <f>VLOOKUP(A93,'Berekening 2024 def.'!$A$19:$H$360,8,FALSE)</f>
        <v>7416677.1200000001</v>
      </c>
      <c r="J93" s="16">
        <f t="shared" si="11"/>
        <v>-59099.830000000075</v>
      </c>
      <c r="K93" s="19">
        <f t="shared" si="12"/>
        <v>-7.968505173378786E-3</v>
      </c>
      <c r="M93" s="51"/>
      <c r="N93" s="41"/>
    </row>
    <row r="94" spans="1:14" x14ac:dyDescent="0.2">
      <c r="A94" s="54" t="s">
        <v>76</v>
      </c>
      <c r="B94" s="12">
        <f>VLOOKUP(A94,'Ascores 2025 voorlopig'!$A$2:$D$343,2,FALSE)</f>
        <v>608.75</v>
      </c>
      <c r="C94" s="12">
        <f t="shared" si="7"/>
        <v>304.375</v>
      </c>
      <c r="D94" s="12">
        <f>VLOOKUP(A94,'Ascores 2025 voorlopig'!$A$2:$F$343,4,FALSE)</f>
        <v>669.96</v>
      </c>
      <c r="E94" s="12">
        <f t="shared" si="8"/>
        <v>334.98</v>
      </c>
      <c r="F94" s="13">
        <f t="shared" si="9"/>
        <v>412288.07175</v>
      </c>
      <c r="G94" s="13">
        <f t="shared" si="13"/>
        <v>0</v>
      </c>
      <c r="H94" s="13">
        <f t="shared" si="10"/>
        <v>412288.07</v>
      </c>
      <c r="I94" s="28">
        <f>VLOOKUP(A94,'Berekening 2024 def.'!$A$19:$H$360,8,FALSE)</f>
        <v>363438.07</v>
      </c>
      <c r="J94" s="16">
        <f t="shared" si="11"/>
        <v>48850</v>
      </c>
      <c r="K94" s="19">
        <f t="shared" si="12"/>
        <v>0.13441079521471155</v>
      </c>
      <c r="M94" s="51"/>
      <c r="N94" s="41"/>
    </row>
    <row r="95" spans="1:14" x14ac:dyDescent="0.2">
      <c r="A95" s="54" t="s">
        <v>77</v>
      </c>
      <c r="B95" s="12">
        <f>VLOOKUP(A95,'Ascores 2025 voorlopig'!$A$2:$D$343,2,FALSE)</f>
        <v>589.97</v>
      </c>
      <c r="C95" s="12">
        <f t="shared" si="7"/>
        <v>294.98500000000001</v>
      </c>
      <c r="D95" s="12">
        <f>VLOOKUP(A95,'Ascores 2025 voorlopig'!$A$2:$F$343,4,FALSE)</f>
        <v>750.62</v>
      </c>
      <c r="E95" s="12">
        <f t="shared" si="8"/>
        <v>375.31</v>
      </c>
      <c r="F95" s="13">
        <f t="shared" si="9"/>
        <v>432239.73075000005</v>
      </c>
      <c r="G95" s="13">
        <f t="shared" si="13"/>
        <v>0</v>
      </c>
      <c r="H95" s="13">
        <f t="shared" si="10"/>
        <v>432239.73</v>
      </c>
      <c r="I95" s="28">
        <f>VLOOKUP(A95,'Berekening 2024 def.'!$A$19:$H$360,8,FALSE)</f>
        <v>333750.68</v>
      </c>
      <c r="J95" s="16">
        <f t="shared" si="11"/>
        <v>98489.049999999988</v>
      </c>
      <c r="K95" s="19">
        <f t="shared" si="12"/>
        <v>0.29509767590585878</v>
      </c>
      <c r="M95" s="51"/>
      <c r="N95" s="41"/>
    </row>
    <row r="96" spans="1:14" x14ac:dyDescent="0.2">
      <c r="A96" s="54" t="s">
        <v>78</v>
      </c>
      <c r="B96" s="12">
        <f>VLOOKUP(A96,'Ascores 2025 voorlopig'!$A$2:$D$343,2,FALSE)</f>
        <v>2332.5700000000002</v>
      </c>
      <c r="C96" s="12">
        <f t="shared" si="7"/>
        <v>1166.2850000000001</v>
      </c>
      <c r="D96" s="12">
        <f>VLOOKUP(A96,'Ascores 2025 voorlopig'!$A$2:$F$343,4,FALSE)</f>
        <v>2694.33</v>
      </c>
      <c r="E96" s="12">
        <f t="shared" si="8"/>
        <v>1347.165</v>
      </c>
      <c r="F96" s="13">
        <f t="shared" si="9"/>
        <v>1620798.2324999999</v>
      </c>
      <c r="G96" s="13">
        <f t="shared" si="13"/>
        <v>0</v>
      </c>
      <c r="H96" s="13">
        <f t="shared" si="10"/>
        <v>1620798.23</v>
      </c>
      <c r="I96" s="28">
        <f>VLOOKUP(A96,'Berekening 2024 def.'!$A$19:$H$360,8,FALSE)</f>
        <v>1482912.1</v>
      </c>
      <c r="J96" s="16">
        <f t="shared" si="11"/>
        <v>137886.12999999989</v>
      </c>
      <c r="K96" s="19">
        <f t="shared" si="12"/>
        <v>9.2983346753998358E-2</v>
      </c>
      <c r="M96" s="51"/>
      <c r="N96" s="41"/>
    </row>
    <row r="97" spans="1:15" x14ac:dyDescent="0.2">
      <c r="A97" s="54" t="s">
        <v>79</v>
      </c>
      <c r="B97" s="12">
        <f>VLOOKUP(A97,'Ascores 2025 voorlopig'!$A$2:$D$343,2,FALSE)</f>
        <v>746.93</v>
      </c>
      <c r="C97" s="12">
        <f t="shared" si="7"/>
        <v>373.46499999999997</v>
      </c>
      <c r="D97" s="12">
        <f>VLOOKUP(A97,'Ascores 2025 voorlopig'!$A$2:$F$343,4,FALSE)</f>
        <v>749.35</v>
      </c>
      <c r="E97" s="12">
        <f t="shared" si="8"/>
        <v>374.67500000000001</v>
      </c>
      <c r="F97" s="13">
        <f t="shared" si="9"/>
        <v>482438.07900000003</v>
      </c>
      <c r="G97" s="13">
        <f t="shared" si="13"/>
        <v>0</v>
      </c>
      <c r="H97" s="13">
        <f t="shared" si="10"/>
        <v>482438.08</v>
      </c>
      <c r="I97" s="28">
        <f>VLOOKUP(A97,'Berekening 2024 def.'!$A$19:$H$360,8,FALSE)</f>
        <v>470565.49</v>
      </c>
      <c r="J97" s="16">
        <f t="shared" si="11"/>
        <v>11872.590000000026</v>
      </c>
      <c r="K97" s="19">
        <f t="shared" si="12"/>
        <v>2.5230473233385699E-2</v>
      </c>
      <c r="M97" s="51"/>
      <c r="N97" s="41"/>
    </row>
    <row r="98" spans="1:15" x14ac:dyDescent="0.2">
      <c r="A98" s="54" t="s">
        <v>80</v>
      </c>
      <c r="B98" s="12">
        <f>VLOOKUP(A98,'Ascores 2025 voorlopig'!$A$2:$D$343,2,FALSE)</f>
        <v>797.52</v>
      </c>
      <c r="C98" s="12">
        <f t="shared" si="7"/>
        <v>398.76</v>
      </c>
      <c r="D98" s="12">
        <f>VLOOKUP(A98,'Ascores 2025 voorlopig'!$A$2:$F$343,4,FALSE)</f>
        <v>792.04</v>
      </c>
      <c r="E98" s="12">
        <f t="shared" si="8"/>
        <v>396.02</v>
      </c>
      <c r="F98" s="13">
        <f t="shared" si="9"/>
        <v>512513.88299999997</v>
      </c>
      <c r="G98" s="13">
        <f t="shared" si="13"/>
        <v>0</v>
      </c>
      <c r="H98" s="13">
        <f t="shared" si="10"/>
        <v>512513.88</v>
      </c>
      <c r="I98" s="28">
        <f>VLOOKUP(A98,'Berekening 2024 def.'!$A$19:$H$360,8,FALSE)</f>
        <v>543125.72</v>
      </c>
      <c r="J98" s="16">
        <f t="shared" si="11"/>
        <v>-30611.839999999967</v>
      </c>
      <c r="K98" s="19">
        <f t="shared" si="12"/>
        <v>-5.6362346456359992E-2</v>
      </c>
      <c r="M98" s="51"/>
      <c r="N98" s="41"/>
    </row>
    <row r="99" spans="1:15" x14ac:dyDescent="0.2">
      <c r="A99" s="54" t="s">
        <v>81</v>
      </c>
      <c r="B99" s="12">
        <f>VLOOKUP(A99,'Ascores 2025 voorlopig'!$A$2:$D$343,2,FALSE)</f>
        <v>876.91</v>
      </c>
      <c r="C99" s="12">
        <f t="shared" si="7"/>
        <v>438.45499999999998</v>
      </c>
      <c r="D99" s="12">
        <f>VLOOKUP(A99,'Ascores 2025 voorlopig'!$A$2:$F$343,4,FALSE)</f>
        <v>1203.3</v>
      </c>
      <c r="E99" s="12">
        <f t="shared" si="8"/>
        <v>601.65</v>
      </c>
      <c r="F99" s="13">
        <f t="shared" si="9"/>
        <v>670711.70925000007</v>
      </c>
      <c r="G99" s="13">
        <f t="shared" si="13"/>
        <v>0</v>
      </c>
      <c r="H99" s="13">
        <f t="shared" si="10"/>
        <v>670711.71</v>
      </c>
      <c r="I99" s="28">
        <f>VLOOKUP(A99,'Berekening 2024 def.'!$A$19:$H$360,8,FALSE)</f>
        <v>626175.77</v>
      </c>
      <c r="J99" s="16">
        <f t="shared" si="11"/>
        <v>44535.939999999944</v>
      </c>
      <c r="K99" s="19">
        <f t="shared" si="12"/>
        <v>7.112370381242944E-2</v>
      </c>
      <c r="M99" s="51"/>
      <c r="N99" s="41"/>
    </row>
    <row r="100" spans="1:15" x14ac:dyDescent="0.2">
      <c r="A100" s="54" t="s">
        <v>82</v>
      </c>
      <c r="B100" s="12">
        <f>VLOOKUP(A100,'Ascores 2025 voorlopig'!$A$2:$D$343,2,FALSE)</f>
        <v>1047.4100000000001</v>
      </c>
      <c r="C100" s="12">
        <f t="shared" si="7"/>
        <v>523.70500000000004</v>
      </c>
      <c r="D100" s="12">
        <f>VLOOKUP(A100,'Ascores 2025 voorlopig'!$A$2:$F$343,4,FALSE)</f>
        <v>1032.8699999999999</v>
      </c>
      <c r="E100" s="12">
        <f t="shared" si="8"/>
        <v>516.43499999999995</v>
      </c>
      <c r="F100" s="13">
        <f t="shared" si="9"/>
        <v>670734.27899999998</v>
      </c>
      <c r="G100" s="13">
        <f t="shared" si="13"/>
        <v>0</v>
      </c>
      <c r="H100" s="13">
        <f t="shared" si="10"/>
        <v>670734.28</v>
      </c>
      <c r="I100" s="28">
        <f>VLOOKUP(A100,'Berekening 2024 def.'!$A$19:$H$360,8,FALSE)</f>
        <v>641333.1</v>
      </c>
      <c r="J100" s="16">
        <f t="shared" si="11"/>
        <v>29401.180000000051</v>
      </c>
      <c r="K100" s="19">
        <f t="shared" si="12"/>
        <v>4.5843852437992133E-2</v>
      </c>
      <c r="M100" s="51"/>
      <c r="N100" s="41"/>
    </row>
    <row r="101" spans="1:15" x14ac:dyDescent="0.2">
      <c r="A101" s="54" t="s">
        <v>83</v>
      </c>
      <c r="B101" s="12">
        <f>VLOOKUP(A101,'Ascores 2025 voorlopig'!$A$2:$D$343,2,FALSE)</f>
        <v>5610.68</v>
      </c>
      <c r="C101" s="12">
        <f t="shared" si="7"/>
        <v>2805.34</v>
      </c>
      <c r="D101" s="12">
        <f>VLOOKUP(A101,'Ascores 2025 voorlopig'!$A$2:$F$343,4,FALSE)</f>
        <v>5331.73</v>
      </c>
      <c r="E101" s="12">
        <f t="shared" si="8"/>
        <v>2665.8649999999998</v>
      </c>
      <c r="F101" s="13">
        <f t="shared" si="9"/>
        <v>3528106.5442500003</v>
      </c>
      <c r="G101" s="13">
        <f t="shared" si="13"/>
        <v>0</v>
      </c>
      <c r="H101" s="13">
        <f t="shared" si="10"/>
        <v>3528106.54</v>
      </c>
      <c r="I101" s="28">
        <f>VLOOKUP(A101,'Berekening 2024 def.'!$A$19:$H$360,8,FALSE)</f>
        <v>3688216.18</v>
      </c>
      <c r="J101" s="16">
        <f t="shared" si="11"/>
        <v>-160109.64000000013</v>
      </c>
      <c r="K101" s="19">
        <f t="shared" si="12"/>
        <v>-4.3411132153321916E-2</v>
      </c>
      <c r="M101" s="51"/>
      <c r="N101" s="41"/>
    </row>
    <row r="102" spans="1:15" x14ac:dyDescent="0.2">
      <c r="A102" s="54" t="s">
        <v>84</v>
      </c>
      <c r="B102" s="12">
        <f>VLOOKUP(A102,'Ascores 2025 voorlopig'!$A$2:$D$343,2,FALSE)</f>
        <v>125.5</v>
      </c>
      <c r="C102" s="12">
        <f t="shared" si="7"/>
        <v>62.75</v>
      </c>
      <c r="D102" s="12">
        <f>VLOOKUP(A102,'Ascores 2025 voorlopig'!$A$2:$F$343,4,FALSE)</f>
        <v>99.79</v>
      </c>
      <c r="E102" s="12">
        <f t="shared" si="8"/>
        <v>49.895000000000003</v>
      </c>
      <c r="F102" s="13">
        <f t="shared" si="9"/>
        <v>72639.128250000009</v>
      </c>
      <c r="G102" s="13">
        <f t="shared" si="13"/>
        <v>0</v>
      </c>
      <c r="H102" s="13">
        <f t="shared" si="10"/>
        <v>72639.13</v>
      </c>
      <c r="I102" s="28">
        <f>VLOOKUP(A102,'Berekening 2024 def.'!$A$19:$H$360,8,FALSE)</f>
        <v>73345.119999999995</v>
      </c>
      <c r="J102" s="16">
        <f t="shared" si="11"/>
        <v>-705.98999999999069</v>
      </c>
      <c r="K102" s="19">
        <f t="shared" si="12"/>
        <v>-9.6255892689246503E-3</v>
      </c>
      <c r="M102" s="51"/>
      <c r="N102" s="41"/>
    </row>
    <row r="103" spans="1:15" x14ac:dyDescent="0.2">
      <c r="A103" s="54" t="s">
        <v>363</v>
      </c>
      <c r="B103" s="12">
        <f>VLOOKUP(A103,'Ascores 2025 voorlopig'!$A$2:$D$343,2,FALSE)</f>
        <v>3433.75</v>
      </c>
      <c r="C103" s="12">
        <f t="shared" si="7"/>
        <v>1716.875</v>
      </c>
      <c r="D103" s="12">
        <f>VLOOKUP(A103,'Ascores 2025 voorlopig'!$A$2:$F$343,4,FALSE)</f>
        <v>3138.95</v>
      </c>
      <c r="E103" s="12">
        <f t="shared" si="8"/>
        <v>1569.4749999999999</v>
      </c>
      <c r="F103" s="13">
        <f t="shared" si="9"/>
        <v>2119202.7974999999</v>
      </c>
      <c r="G103" s="13">
        <f t="shared" si="13"/>
        <v>0</v>
      </c>
      <c r="H103" s="13">
        <f t="shared" si="10"/>
        <v>2119202.7999999998</v>
      </c>
      <c r="I103" s="28">
        <f>VLOOKUP(A103,'Berekening 2024 def.'!$A$19:$H$360,8,FALSE)</f>
        <v>2154215.66</v>
      </c>
      <c r="J103" s="16">
        <f t="shared" si="11"/>
        <v>-35012.860000000335</v>
      </c>
      <c r="K103" s="19">
        <f t="shared" si="12"/>
        <v>-1.6253182376364458E-2</v>
      </c>
      <c r="M103" s="51"/>
      <c r="N103" s="41"/>
    </row>
    <row r="104" spans="1:15" x14ac:dyDescent="0.2">
      <c r="A104" s="54" t="s">
        <v>85</v>
      </c>
      <c r="B104" s="12">
        <f>VLOOKUP(A104,'Ascores 2025 voorlopig'!$A$2:$D$343,2,FALSE)</f>
        <v>199.59</v>
      </c>
      <c r="C104" s="12">
        <f t="shared" si="7"/>
        <v>99.795000000000002</v>
      </c>
      <c r="D104" s="12">
        <f>VLOOKUP(A104,'Ascores 2025 voorlopig'!$A$2:$F$343,4,FALSE)</f>
        <v>232.57</v>
      </c>
      <c r="E104" s="12">
        <f t="shared" si="8"/>
        <v>116.285</v>
      </c>
      <c r="F104" s="13">
        <f t="shared" si="9"/>
        <v>139339.18799999999</v>
      </c>
      <c r="G104" s="13">
        <f t="shared" si="13"/>
        <v>0</v>
      </c>
      <c r="H104" s="13">
        <f t="shared" si="10"/>
        <v>139339.19</v>
      </c>
      <c r="I104" s="28">
        <f>VLOOKUP(A104,'Berekening 2024 def.'!$A$19:$H$360,8,FALSE)</f>
        <v>118070.81</v>
      </c>
      <c r="J104" s="16">
        <f t="shared" si="11"/>
        <v>21268.380000000005</v>
      </c>
      <c r="K104" s="19">
        <f t="shared" si="12"/>
        <v>0.180132413760861</v>
      </c>
      <c r="M104" s="51"/>
      <c r="N104" s="41"/>
    </row>
    <row r="105" spans="1:15" x14ac:dyDescent="0.2">
      <c r="A105" s="54" t="s">
        <v>86</v>
      </c>
      <c r="B105" s="12">
        <f>VLOOKUP(A105,'Ascores 2025 voorlopig'!$A$2:$D$343,2,FALSE)</f>
        <v>100.83</v>
      </c>
      <c r="C105" s="12">
        <f t="shared" si="7"/>
        <v>50.414999999999999</v>
      </c>
      <c r="D105" s="12">
        <f>VLOOKUP(A105,'Ascores 2025 voorlopig'!$A$2:$F$343,4,FALSE)</f>
        <v>27.13</v>
      </c>
      <c r="E105" s="12">
        <f t="shared" si="8"/>
        <v>13.565</v>
      </c>
      <c r="F105" s="13">
        <f t="shared" si="9"/>
        <v>41257.502999999997</v>
      </c>
      <c r="G105" s="13">
        <f t="shared" si="13"/>
        <v>22742.497000000003</v>
      </c>
      <c r="H105" s="13">
        <f t="shared" si="10"/>
        <v>64000</v>
      </c>
      <c r="I105" s="28">
        <f>VLOOKUP(A105,'Berekening 2024 def.'!$A$19:$H$360,8,FALSE)</f>
        <v>64000</v>
      </c>
      <c r="J105" s="16">
        <f t="shared" si="11"/>
        <v>0</v>
      </c>
      <c r="K105" s="19">
        <f t="shared" si="12"/>
        <v>0</v>
      </c>
      <c r="L105" s="27"/>
      <c r="M105" s="51"/>
      <c r="N105" s="41"/>
      <c r="O105" s="27"/>
    </row>
    <row r="106" spans="1:15" s="27" customFormat="1" x14ac:dyDescent="0.2">
      <c r="A106" s="54" t="s">
        <v>87</v>
      </c>
      <c r="B106" s="12">
        <f>VLOOKUP(A106,'Ascores 2025 voorlopig'!$A$2:$D$343,2,FALSE)</f>
        <v>15622.45</v>
      </c>
      <c r="C106" s="12">
        <f t="shared" si="7"/>
        <v>7811.2250000000004</v>
      </c>
      <c r="D106" s="12">
        <f>VLOOKUP(A106,'Ascores 2025 voorlopig'!$A$2:$F$343,4,FALSE)</f>
        <v>14193.55</v>
      </c>
      <c r="E106" s="12">
        <f t="shared" si="8"/>
        <v>7096.7749999999996</v>
      </c>
      <c r="F106" s="13">
        <f t="shared" si="9"/>
        <v>9613423.8000000007</v>
      </c>
      <c r="G106" s="13">
        <f t="shared" si="13"/>
        <v>0</v>
      </c>
      <c r="H106" s="13">
        <f t="shared" si="10"/>
        <v>9613423.8000000007</v>
      </c>
      <c r="I106" s="28">
        <f>VLOOKUP(A106,'Berekening 2024 def.'!$A$19:$H$360,8,FALSE)</f>
        <v>9734985.6300000008</v>
      </c>
      <c r="J106" s="16">
        <f t="shared" si="11"/>
        <v>-121561.83000000007</v>
      </c>
      <c r="K106" s="19">
        <f t="shared" si="12"/>
        <v>-1.2487109341526584E-2</v>
      </c>
      <c r="L106" s="1"/>
      <c r="M106" s="51"/>
      <c r="N106" s="41"/>
      <c r="O106" s="1"/>
    </row>
    <row r="107" spans="1:15" x14ac:dyDescent="0.2">
      <c r="A107" s="54" t="s">
        <v>88</v>
      </c>
      <c r="B107" s="12">
        <f>VLOOKUP(A107,'Ascores 2025 voorlopig'!$A$2:$D$343,2,FALSE)</f>
        <v>821.92</v>
      </c>
      <c r="C107" s="12">
        <f t="shared" si="7"/>
        <v>410.96</v>
      </c>
      <c r="D107" s="12">
        <f>VLOOKUP(A107,'Ascores 2025 voorlopig'!$A$2:$F$343,4,FALSE)</f>
        <v>834.53</v>
      </c>
      <c r="E107" s="12">
        <f t="shared" si="8"/>
        <v>417.26499999999999</v>
      </c>
      <c r="F107" s="13">
        <f t="shared" si="9"/>
        <v>534080.89124999999</v>
      </c>
      <c r="G107" s="13">
        <f t="shared" si="13"/>
        <v>0</v>
      </c>
      <c r="H107" s="13">
        <f t="shared" si="10"/>
        <v>534080.89</v>
      </c>
      <c r="I107" s="28">
        <f>VLOOKUP(A107,'Berekening 2024 def.'!$A$19:$H$360,8,FALSE)</f>
        <v>545380.66</v>
      </c>
      <c r="J107" s="16">
        <f t="shared" si="11"/>
        <v>-11299.770000000019</v>
      </c>
      <c r="K107" s="19">
        <f t="shared" si="12"/>
        <v>-2.0719051533657277E-2</v>
      </c>
      <c r="M107" s="51"/>
      <c r="N107" s="41"/>
    </row>
    <row r="108" spans="1:15" x14ac:dyDescent="0.2">
      <c r="A108" s="54" t="s">
        <v>89</v>
      </c>
      <c r="B108" s="12">
        <f>VLOOKUP(A108,'Ascores 2025 voorlopig'!$A$2:$D$343,2,FALSE)</f>
        <v>6893.48</v>
      </c>
      <c r="C108" s="12">
        <f t="shared" si="7"/>
        <v>3446.74</v>
      </c>
      <c r="D108" s="12">
        <f>VLOOKUP(A108,'Ascores 2025 voorlopig'!$A$2:$F$343,4,FALSE)</f>
        <v>6783.7</v>
      </c>
      <c r="E108" s="12">
        <f t="shared" si="8"/>
        <v>3391.85</v>
      </c>
      <c r="F108" s="13">
        <f t="shared" si="9"/>
        <v>4409864.7615</v>
      </c>
      <c r="G108" s="13">
        <f t="shared" si="13"/>
        <v>0</v>
      </c>
      <c r="H108" s="13">
        <f t="shared" si="10"/>
        <v>4409864.76</v>
      </c>
      <c r="I108" s="28">
        <f>VLOOKUP(A108,'Berekening 2024 def.'!$A$19:$H$360,8,FALSE)</f>
        <v>4410920.1900000004</v>
      </c>
      <c r="J108" s="16">
        <f t="shared" si="11"/>
        <v>-1055.4300000006333</v>
      </c>
      <c r="K108" s="19">
        <f t="shared" si="12"/>
        <v>-2.3927660318892171E-4</v>
      </c>
      <c r="M108" s="51"/>
      <c r="N108" s="41"/>
    </row>
    <row r="109" spans="1:15" x14ac:dyDescent="0.2">
      <c r="A109" s="54" t="s">
        <v>90</v>
      </c>
      <c r="B109" s="12">
        <f>VLOOKUP(A109,'Ascores 2025 voorlopig'!$A$2:$D$343,2,FALSE)</f>
        <v>1038.3599999999999</v>
      </c>
      <c r="C109" s="12">
        <f t="shared" si="7"/>
        <v>519.17999999999995</v>
      </c>
      <c r="D109" s="12">
        <f>VLOOKUP(A109,'Ascores 2025 voorlopig'!$A$2:$F$343,4,FALSE)</f>
        <v>904.66</v>
      </c>
      <c r="E109" s="12">
        <f t="shared" si="8"/>
        <v>452.33</v>
      </c>
      <c r="F109" s="13">
        <f t="shared" si="9"/>
        <v>626478.22349999996</v>
      </c>
      <c r="G109" s="13">
        <f t="shared" si="13"/>
        <v>0</v>
      </c>
      <c r="H109" s="13">
        <f t="shared" si="10"/>
        <v>626478.22</v>
      </c>
      <c r="I109" s="28">
        <f>VLOOKUP(A109,'Berekening 2024 def.'!$A$19:$H$360,8,FALSE)</f>
        <v>637003.35</v>
      </c>
      <c r="J109" s="16">
        <f t="shared" si="11"/>
        <v>-10525.130000000005</v>
      </c>
      <c r="K109" s="19">
        <f t="shared" si="12"/>
        <v>-1.6522880138699434E-2</v>
      </c>
      <c r="M109" s="51"/>
      <c r="N109" s="41"/>
    </row>
    <row r="110" spans="1:15" x14ac:dyDescent="0.2">
      <c r="A110" s="54" t="s">
        <v>91</v>
      </c>
      <c r="B110" s="12">
        <f>VLOOKUP(A110,'Ascores 2025 voorlopig'!$A$2:$D$343,2,FALSE)</f>
        <v>12159.49</v>
      </c>
      <c r="C110" s="12">
        <f t="shared" si="7"/>
        <v>6079.7449999999999</v>
      </c>
      <c r="D110" s="12">
        <f>VLOOKUP(A110,'Ascores 2025 voorlopig'!$A$2:$F$343,4,FALSE)</f>
        <v>12091.07</v>
      </c>
      <c r="E110" s="12">
        <f t="shared" si="8"/>
        <v>6045.5349999999999</v>
      </c>
      <c r="F110" s="13">
        <f t="shared" si="9"/>
        <v>7818986.8079999993</v>
      </c>
      <c r="G110" s="13">
        <f t="shared" si="13"/>
        <v>0</v>
      </c>
      <c r="H110" s="13">
        <f t="shared" si="10"/>
        <v>7818986.8099999996</v>
      </c>
      <c r="I110" s="28">
        <f>VLOOKUP(A110,'Berekening 2024 def.'!$A$19:$H$360,8,FALSE)</f>
        <v>8014024.3799999999</v>
      </c>
      <c r="J110" s="16">
        <f t="shared" si="11"/>
        <v>-195037.5700000003</v>
      </c>
      <c r="K110" s="19">
        <f t="shared" si="12"/>
        <v>-2.4337032276410459E-2</v>
      </c>
      <c r="M110" s="51"/>
      <c r="N110" s="41"/>
    </row>
    <row r="111" spans="1:15" x14ac:dyDescent="0.2">
      <c r="A111" s="54" t="s">
        <v>92</v>
      </c>
      <c r="B111" s="12">
        <f>VLOOKUP(A111,'Ascores 2025 voorlopig'!$A$2:$D$343,2,FALSE)</f>
        <v>1359.03</v>
      </c>
      <c r="C111" s="12">
        <f t="shared" si="7"/>
        <v>679.51499999999999</v>
      </c>
      <c r="D111" s="12">
        <f>VLOOKUP(A111,'Ascores 2025 voorlopig'!$A$2:$F$343,4,FALSE)</f>
        <v>1199.9000000000001</v>
      </c>
      <c r="E111" s="12">
        <f t="shared" si="8"/>
        <v>599.95000000000005</v>
      </c>
      <c r="F111" s="13">
        <f t="shared" si="9"/>
        <v>825063.00525000016</v>
      </c>
      <c r="G111" s="13">
        <f t="shared" si="13"/>
        <v>0</v>
      </c>
      <c r="H111" s="13">
        <f t="shared" si="10"/>
        <v>825063.01</v>
      </c>
      <c r="I111" s="28">
        <f>VLOOKUP(A111,'Berekening 2024 def.'!$A$19:$H$360,8,FALSE)</f>
        <v>880299.02</v>
      </c>
      <c r="J111" s="16">
        <f t="shared" si="11"/>
        <v>-55236.010000000009</v>
      </c>
      <c r="K111" s="19">
        <f t="shared" si="12"/>
        <v>-6.27468720798985E-2</v>
      </c>
      <c r="M111" s="51"/>
      <c r="N111" s="41"/>
    </row>
    <row r="112" spans="1:15" x14ac:dyDescent="0.2">
      <c r="A112" s="54" t="s">
        <v>93</v>
      </c>
      <c r="B112" s="12">
        <f>VLOOKUP(A112,'Ascores 2025 voorlopig'!$A$2:$D$343,2,FALSE)</f>
        <v>676.35</v>
      </c>
      <c r="C112" s="12">
        <f t="shared" si="7"/>
        <v>338.17500000000001</v>
      </c>
      <c r="D112" s="12">
        <f>VLOOKUP(A112,'Ascores 2025 voorlopig'!$A$2:$F$343,4,FALSE)</f>
        <v>694.41</v>
      </c>
      <c r="E112" s="12">
        <f t="shared" si="8"/>
        <v>347.20499999999998</v>
      </c>
      <c r="F112" s="13">
        <f t="shared" si="9"/>
        <v>441967.29300000001</v>
      </c>
      <c r="G112" s="13">
        <f t="shared" si="13"/>
        <v>0</v>
      </c>
      <c r="H112" s="13">
        <f t="shared" si="10"/>
        <v>441967.29</v>
      </c>
      <c r="I112" s="28">
        <f>VLOOKUP(A112,'Berekening 2024 def.'!$A$19:$H$360,8,FALSE)</f>
        <v>427686.21</v>
      </c>
      <c r="J112" s="16">
        <f t="shared" si="11"/>
        <v>14281.079999999958</v>
      </c>
      <c r="K112" s="19">
        <f t="shared" si="12"/>
        <v>3.3391490457454681E-2</v>
      </c>
      <c r="M112" s="51"/>
      <c r="N112" s="41"/>
    </row>
    <row r="113" spans="1:14" x14ac:dyDescent="0.2">
      <c r="A113" s="54" t="s">
        <v>94</v>
      </c>
      <c r="B113" s="12">
        <f>VLOOKUP(A113,'Ascores 2025 voorlopig'!$A$2:$D$343,2,FALSE)</f>
        <v>1673.72</v>
      </c>
      <c r="C113" s="12">
        <f t="shared" si="7"/>
        <v>836.86</v>
      </c>
      <c r="D113" s="12">
        <f>VLOOKUP(A113,'Ascores 2025 voorlopig'!$A$2:$F$343,4,FALSE)</f>
        <v>1760.41</v>
      </c>
      <c r="E113" s="12">
        <f t="shared" si="8"/>
        <v>880.20500000000004</v>
      </c>
      <c r="F113" s="13">
        <f t="shared" si="9"/>
        <v>1107249.36525</v>
      </c>
      <c r="G113" s="13">
        <f t="shared" si="13"/>
        <v>0</v>
      </c>
      <c r="H113" s="13">
        <f t="shared" si="10"/>
        <v>1107249.3700000001</v>
      </c>
      <c r="I113" s="28">
        <f>VLOOKUP(A113,'Berekening 2024 def.'!$A$19:$H$360,8,FALSE)</f>
        <v>1161327.17</v>
      </c>
      <c r="J113" s="16">
        <f t="shared" si="11"/>
        <v>-54077.799999999814</v>
      </c>
      <c r="K113" s="19">
        <f t="shared" si="12"/>
        <v>-4.6565516933526854E-2</v>
      </c>
      <c r="M113" s="51"/>
      <c r="N113" s="41"/>
    </row>
    <row r="114" spans="1:14" x14ac:dyDescent="0.2">
      <c r="A114" s="54" t="s">
        <v>95</v>
      </c>
      <c r="B114" s="12">
        <f>VLOOKUP(A114,'Ascores 2025 voorlopig'!$A$2:$D$343,2,FALSE)</f>
        <v>925.66</v>
      </c>
      <c r="C114" s="12">
        <f t="shared" si="7"/>
        <v>462.83</v>
      </c>
      <c r="D114" s="12">
        <f>VLOOKUP(A114,'Ascores 2025 voorlopig'!$A$2:$F$343,4,FALSE)</f>
        <v>1021.29</v>
      </c>
      <c r="E114" s="12">
        <f t="shared" si="8"/>
        <v>510.64499999999998</v>
      </c>
      <c r="F114" s="13">
        <f t="shared" si="9"/>
        <v>627745.35375000001</v>
      </c>
      <c r="G114" s="13">
        <f t="shared" si="13"/>
        <v>0</v>
      </c>
      <c r="H114" s="13">
        <f t="shared" si="10"/>
        <v>627745.35</v>
      </c>
      <c r="I114" s="28">
        <f>VLOOKUP(A114,'Berekening 2024 def.'!$A$19:$H$360,8,FALSE)</f>
        <v>548330.42000000004</v>
      </c>
      <c r="J114" s="16">
        <f t="shared" si="11"/>
        <v>79414.929999999935</v>
      </c>
      <c r="K114" s="19">
        <f t="shared" si="12"/>
        <v>0.14483042906866253</v>
      </c>
      <c r="M114" s="51"/>
      <c r="N114" s="41"/>
    </row>
    <row r="115" spans="1:14" x14ac:dyDescent="0.2">
      <c r="A115" s="54" t="s">
        <v>96</v>
      </c>
      <c r="B115" s="12">
        <f>VLOOKUP(A115,'Ascores 2025 voorlopig'!$A$2:$D$343,2,FALSE)</f>
        <v>1705.23</v>
      </c>
      <c r="C115" s="12">
        <f t="shared" si="7"/>
        <v>852.61500000000001</v>
      </c>
      <c r="D115" s="12">
        <f>VLOOKUP(A115,'Ascores 2025 voorlopig'!$A$2:$F$343,4,FALSE)</f>
        <v>1662.26</v>
      </c>
      <c r="E115" s="12">
        <f t="shared" si="8"/>
        <v>831.13</v>
      </c>
      <c r="F115" s="13">
        <f t="shared" si="9"/>
        <v>1085762.96325</v>
      </c>
      <c r="G115" s="13">
        <f t="shared" si="13"/>
        <v>0</v>
      </c>
      <c r="H115" s="13">
        <f t="shared" si="10"/>
        <v>1085762.96</v>
      </c>
      <c r="I115" s="28">
        <f>VLOOKUP(A115,'Berekening 2024 def.'!$A$19:$H$360,8,FALSE)</f>
        <v>1088133.24</v>
      </c>
      <c r="J115" s="16">
        <f t="shared" si="11"/>
        <v>-2370.2800000000279</v>
      </c>
      <c r="K115" s="19">
        <f t="shared" si="12"/>
        <v>-2.1782994148768289E-3</v>
      </c>
      <c r="M115" s="51"/>
      <c r="N115" s="41"/>
    </row>
    <row r="116" spans="1:14" x14ac:dyDescent="0.2">
      <c r="A116" s="54" t="s">
        <v>97</v>
      </c>
      <c r="B116" s="12">
        <f>VLOOKUP(A116,'Ascores 2025 voorlopig'!$A$2:$D$343,2,FALSE)</f>
        <v>961.95</v>
      </c>
      <c r="C116" s="12">
        <f t="shared" si="7"/>
        <v>480.97500000000002</v>
      </c>
      <c r="D116" s="12">
        <f>VLOOKUP(A116,'Ascores 2025 voorlopig'!$A$2:$F$343,4,FALSE)</f>
        <v>998.23</v>
      </c>
      <c r="E116" s="12">
        <f t="shared" si="8"/>
        <v>499.11500000000001</v>
      </c>
      <c r="F116" s="13">
        <f t="shared" si="9"/>
        <v>632011.03650000005</v>
      </c>
      <c r="G116" s="13">
        <f t="shared" si="13"/>
        <v>0</v>
      </c>
      <c r="H116" s="13">
        <f t="shared" si="10"/>
        <v>632011.04</v>
      </c>
      <c r="I116" s="28">
        <f>VLOOKUP(A116,'Berekening 2024 def.'!$A$19:$H$360,8,FALSE)</f>
        <v>591553.89</v>
      </c>
      <c r="J116" s="16">
        <f t="shared" si="11"/>
        <v>40457.150000000023</v>
      </c>
      <c r="K116" s="19">
        <f t="shared" si="12"/>
        <v>6.8391317653240385E-2</v>
      </c>
      <c r="M116" s="51"/>
      <c r="N116" s="41"/>
    </row>
    <row r="117" spans="1:14" x14ac:dyDescent="0.2">
      <c r="A117" s="54" t="s">
        <v>98</v>
      </c>
      <c r="B117" s="12">
        <f>VLOOKUP(A117,'Ascores 2025 voorlopig'!$A$2:$D$343,2,FALSE)</f>
        <v>378.11</v>
      </c>
      <c r="C117" s="12">
        <f t="shared" si="7"/>
        <v>189.05500000000001</v>
      </c>
      <c r="D117" s="12">
        <f>VLOOKUP(A117,'Ascores 2025 voorlopig'!$A$2:$F$343,4,FALSE)</f>
        <v>245.62</v>
      </c>
      <c r="E117" s="12">
        <f t="shared" si="8"/>
        <v>122.81</v>
      </c>
      <c r="F117" s="13">
        <f t="shared" si="9"/>
        <v>201106.14525</v>
      </c>
      <c r="G117" s="13">
        <f t="shared" si="13"/>
        <v>0</v>
      </c>
      <c r="H117" s="13">
        <f t="shared" si="10"/>
        <v>201106.15</v>
      </c>
      <c r="I117" s="28">
        <f>VLOOKUP(A117,'Berekening 2024 def.'!$A$19:$H$360,8,FALSE)</f>
        <v>196781.46</v>
      </c>
      <c r="J117" s="16">
        <f t="shared" si="11"/>
        <v>4324.6900000000023</v>
      </c>
      <c r="K117" s="19">
        <f t="shared" si="12"/>
        <v>2.1977121218635143E-2</v>
      </c>
      <c r="M117" s="51"/>
      <c r="N117" s="41"/>
    </row>
    <row r="118" spans="1:14" x14ac:dyDescent="0.2">
      <c r="A118" s="54" t="s">
        <v>99</v>
      </c>
      <c r="B118" s="12">
        <f>VLOOKUP(A118,'Ascores 2025 voorlopig'!$A$2:$D$343,2,FALSE)</f>
        <v>1822.47</v>
      </c>
      <c r="C118" s="12">
        <f t="shared" si="7"/>
        <v>911.23500000000001</v>
      </c>
      <c r="D118" s="12">
        <f>VLOOKUP(A118,'Ascores 2025 voorlopig'!$A$2:$F$343,4,FALSE)</f>
        <v>1706.43</v>
      </c>
      <c r="E118" s="12">
        <f t="shared" si="8"/>
        <v>853.21500000000003</v>
      </c>
      <c r="F118" s="13">
        <f t="shared" si="9"/>
        <v>1137805.5825</v>
      </c>
      <c r="G118" s="13">
        <f t="shared" si="13"/>
        <v>0</v>
      </c>
      <c r="H118" s="13">
        <f t="shared" si="10"/>
        <v>1137805.58</v>
      </c>
      <c r="I118" s="28">
        <f>VLOOKUP(A118,'Berekening 2024 def.'!$A$19:$H$360,8,FALSE)</f>
        <v>1181525.1399999999</v>
      </c>
      <c r="J118" s="16">
        <f t="shared" si="11"/>
        <v>-43719.559999999823</v>
      </c>
      <c r="K118" s="19">
        <f t="shared" si="12"/>
        <v>-3.7002648966064172E-2</v>
      </c>
      <c r="M118" s="51"/>
      <c r="N118" s="41"/>
    </row>
    <row r="119" spans="1:14" x14ac:dyDescent="0.2">
      <c r="A119" s="54" t="s">
        <v>100</v>
      </c>
      <c r="B119" s="12">
        <f>VLOOKUP(A119,'Ascores 2025 voorlopig'!$A$2:$D$343,2,FALSE)</f>
        <v>1116.8</v>
      </c>
      <c r="C119" s="12">
        <f t="shared" si="7"/>
        <v>558.4</v>
      </c>
      <c r="D119" s="12">
        <f>VLOOKUP(A119,'Ascores 2025 voorlopig'!$A$2:$F$343,4,FALSE)</f>
        <v>1150.77</v>
      </c>
      <c r="E119" s="12">
        <f t="shared" si="8"/>
        <v>575.38499999999999</v>
      </c>
      <c r="F119" s="13">
        <f t="shared" si="9"/>
        <v>731121.25724999991</v>
      </c>
      <c r="G119" s="13">
        <f t="shared" si="13"/>
        <v>0</v>
      </c>
      <c r="H119" s="13">
        <f t="shared" si="10"/>
        <v>731121.26</v>
      </c>
      <c r="I119" s="28">
        <f>VLOOKUP(A119,'Berekening 2024 def.'!$A$19:$H$360,8,FALSE)</f>
        <v>710104</v>
      </c>
      <c r="J119" s="16">
        <f t="shared" si="11"/>
        <v>21017.260000000009</v>
      </c>
      <c r="K119" s="19">
        <f t="shared" si="12"/>
        <v>2.959743924833547E-2</v>
      </c>
      <c r="M119" s="51"/>
      <c r="N119" s="41"/>
    </row>
    <row r="120" spans="1:14" x14ac:dyDescent="0.2">
      <c r="A120" s="54" t="s">
        <v>101</v>
      </c>
      <c r="B120" s="12">
        <f>VLOOKUP(A120,'Ascores 2025 voorlopig'!$A$2:$D$343,2,FALSE)</f>
        <v>1551.48</v>
      </c>
      <c r="C120" s="12">
        <f t="shared" si="7"/>
        <v>775.74</v>
      </c>
      <c r="D120" s="12">
        <f>VLOOKUP(A120,'Ascores 2025 voorlopig'!$A$2:$F$343,4,FALSE)</f>
        <v>1481.94</v>
      </c>
      <c r="E120" s="12">
        <f t="shared" si="8"/>
        <v>740.97</v>
      </c>
      <c r="F120" s="13">
        <f t="shared" si="9"/>
        <v>978050.44350000005</v>
      </c>
      <c r="G120" s="13">
        <f t="shared" si="13"/>
        <v>0</v>
      </c>
      <c r="H120" s="13">
        <f t="shared" si="10"/>
        <v>978050.44</v>
      </c>
      <c r="I120" s="28">
        <f>VLOOKUP(A120,'Berekening 2024 def.'!$A$19:$H$360,8,FALSE)</f>
        <v>1008174.48</v>
      </c>
      <c r="J120" s="16">
        <f t="shared" si="11"/>
        <v>-30124.040000000037</v>
      </c>
      <c r="K120" s="19">
        <f t="shared" si="12"/>
        <v>-2.9879788268395803E-2</v>
      </c>
      <c r="M120" s="51"/>
      <c r="N120" s="41"/>
    </row>
    <row r="121" spans="1:14" x14ac:dyDescent="0.2">
      <c r="A121" s="54" t="s">
        <v>102</v>
      </c>
      <c r="B121" s="12">
        <f>VLOOKUP(A121,'Ascores 2025 voorlopig'!$A$2:$D$343,2,FALSE)</f>
        <v>405.24</v>
      </c>
      <c r="C121" s="12">
        <f t="shared" si="7"/>
        <v>202.62</v>
      </c>
      <c r="D121" s="12">
        <f>VLOOKUP(A121,'Ascores 2025 voorlopig'!$A$2:$F$343,4,FALSE)</f>
        <v>391.27</v>
      </c>
      <c r="E121" s="12">
        <f t="shared" si="8"/>
        <v>195.63499999999999</v>
      </c>
      <c r="F121" s="13">
        <f t="shared" si="9"/>
        <v>256814.73675000001</v>
      </c>
      <c r="G121" s="13">
        <f t="shared" si="13"/>
        <v>0</v>
      </c>
      <c r="H121" s="13">
        <f t="shared" si="10"/>
        <v>256814.74</v>
      </c>
      <c r="I121" s="28">
        <f>VLOOKUP(A121,'Berekening 2024 def.'!$A$19:$H$360,8,FALSE)</f>
        <v>271577.34000000003</v>
      </c>
      <c r="J121" s="16">
        <f t="shared" si="11"/>
        <v>-14762.600000000035</v>
      </c>
      <c r="K121" s="19">
        <f t="shared" si="12"/>
        <v>-5.4358732580560787E-2</v>
      </c>
      <c r="M121" s="51"/>
      <c r="N121" s="41"/>
    </row>
    <row r="122" spans="1:14" x14ac:dyDescent="0.2">
      <c r="A122" s="54" t="s">
        <v>103</v>
      </c>
      <c r="B122" s="12">
        <f>VLOOKUP(A122,'Ascores 2025 voorlopig'!$A$2:$D$343,2,FALSE)</f>
        <v>292.87</v>
      </c>
      <c r="C122" s="12">
        <f t="shared" si="7"/>
        <v>146.435</v>
      </c>
      <c r="D122" s="12">
        <f>VLOOKUP(A122,'Ascores 2025 voorlopig'!$A$2:$F$343,4,FALSE)</f>
        <v>280.63</v>
      </c>
      <c r="E122" s="12">
        <f t="shared" si="8"/>
        <v>140.315</v>
      </c>
      <c r="F122" s="13">
        <f t="shared" si="9"/>
        <v>184910.73750000002</v>
      </c>
      <c r="G122" s="13">
        <f t="shared" si="13"/>
        <v>0</v>
      </c>
      <c r="H122" s="13">
        <f t="shared" si="10"/>
        <v>184910.74</v>
      </c>
      <c r="I122" s="28">
        <f>VLOOKUP(A122,'Berekening 2024 def.'!$A$19:$H$360,8,FALSE)</f>
        <v>118231.65</v>
      </c>
      <c r="J122" s="16">
        <f t="shared" si="11"/>
        <v>66679.09</v>
      </c>
      <c r="K122" s="19">
        <f t="shared" si="12"/>
        <v>0.56396988454445152</v>
      </c>
      <c r="M122" s="51"/>
      <c r="N122" s="41"/>
    </row>
    <row r="123" spans="1:14" x14ac:dyDescent="0.2">
      <c r="A123" s="54" t="s">
        <v>104</v>
      </c>
      <c r="B123" s="12">
        <f>VLOOKUP(A123,'Ascores 2025 voorlopig'!$A$2:$D$343,2,FALSE)</f>
        <v>2563.02</v>
      </c>
      <c r="C123" s="12">
        <f t="shared" si="7"/>
        <v>1281.51</v>
      </c>
      <c r="D123" s="12">
        <f>VLOOKUP(A123,'Ascores 2025 voorlopig'!$A$2:$F$343,4,FALSE)</f>
        <v>2449.33</v>
      </c>
      <c r="E123" s="12">
        <f t="shared" si="8"/>
        <v>1224.665</v>
      </c>
      <c r="F123" s="13">
        <f t="shared" si="9"/>
        <v>1616106.9487500002</v>
      </c>
      <c r="G123" s="13">
        <f t="shared" si="13"/>
        <v>0</v>
      </c>
      <c r="H123" s="13">
        <f t="shared" si="10"/>
        <v>1616106.95</v>
      </c>
      <c r="I123" s="28">
        <f>VLOOKUP(A123,'Berekening 2024 def.'!$A$19:$H$360,8,FALSE)</f>
        <v>1725101.21</v>
      </c>
      <c r="J123" s="16">
        <f t="shared" si="11"/>
        <v>-108994.26000000001</v>
      </c>
      <c r="K123" s="19">
        <f t="shared" si="12"/>
        <v>-6.3181371254153837E-2</v>
      </c>
      <c r="M123" s="51"/>
      <c r="N123" s="41"/>
    </row>
    <row r="124" spans="1:14" x14ac:dyDescent="0.2">
      <c r="A124" s="54" t="s">
        <v>105</v>
      </c>
      <c r="B124" s="12">
        <f>VLOOKUP(A124,'Ascores 2025 voorlopig'!$A$2:$D$343,2,FALSE)</f>
        <v>4709.76</v>
      </c>
      <c r="C124" s="12">
        <f t="shared" si="7"/>
        <v>2354.88</v>
      </c>
      <c r="D124" s="12">
        <f>VLOOKUP(A124,'Ascores 2025 voorlopig'!$A$2:$F$343,4,FALSE)</f>
        <v>4363.3100000000004</v>
      </c>
      <c r="E124" s="12">
        <f t="shared" si="8"/>
        <v>2181.6550000000002</v>
      </c>
      <c r="F124" s="13">
        <f t="shared" si="9"/>
        <v>2925384.5947500002</v>
      </c>
      <c r="G124" s="13">
        <f t="shared" si="13"/>
        <v>0</v>
      </c>
      <c r="H124" s="13">
        <f t="shared" si="10"/>
        <v>2925384.59</v>
      </c>
      <c r="I124" s="28">
        <f>VLOOKUP(A124,'Berekening 2024 def.'!$A$19:$H$360,8,FALSE)</f>
        <v>3128713.99</v>
      </c>
      <c r="J124" s="16">
        <f t="shared" si="11"/>
        <v>-203329.40000000037</v>
      </c>
      <c r="K124" s="19">
        <f t="shared" si="12"/>
        <v>-6.4988171066413247E-2</v>
      </c>
      <c r="M124" s="51"/>
      <c r="N124" s="41"/>
    </row>
    <row r="125" spans="1:14" x14ac:dyDescent="0.2">
      <c r="A125" s="54" t="s">
        <v>1</v>
      </c>
      <c r="B125" s="12">
        <f>VLOOKUP(A125,'Ascores 2025 voorlopig'!$A$2:$D$343,2,FALSE)</f>
        <v>71669.63</v>
      </c>
      <c r="C125" s="12">
        <f t="shared" si="7"/>
        <v>35834.815000000002</v>
      </c>
      <c r="D125" s="12">
        <f>VLOOKUP(A125,'Ascores 2025 voorlopig'!$A$2:$F$343,4,FALSE)</f>
        <v>71564.55</v>
      </c>
      <c r="E125" s="12">
        <f t="shared" si="8"/>
        <v>35782.275000000001</v>
      </c>
      <c r="F125" s="13">
        <f t="shared" si="9"/>
        <v>46182280.486500002</v>
      </c>
      <c r="G125" s="13">
        <f t="shared" si="13"/>
        <v>0</v>
      </c>
      <c r="H125" s="13">
        <f t="shared" si="10"/>
        <v>46182280.490000002</v>
      </c>
      <c r="I125" s="28">
        <f>VLOOKUP(A125,'Berekening 2024 def.'!$A$19:$H$360,8,FALSE)</f>
        <v>46777653.609999999</v>
      </c>
      <c r="J125" s="16">
        <f t="shared" si="11"/>
        <v>-595373.11999999732</v>
      </c>
      <c r="K125" s="19">
        <f t="shared" si="12"/>
        <v>-1.272772518612862E-2</v>
      </c>
      <c r="M125" s="51"/>
      <c r="N125" s="41"/>
    </row>
    <row r="126" spans="1:14" x14ac:dyDescent="0.2">
      <c r="A126" s="54" t="s">
        <v>106</v>
      </c>
      <c r="B126" s="12">
        <f>VLOOKUP(A126,'Ascores 2025 voorlopig'!$A$2:$D$343,2,FALSE)</f>
        <v>7370.84</v>
      </c>
      <c r="C126" s="12">
        <f t="shared" si="7"/>
        <v>3685.42</v>
      </c>
      <c r="D126" s="12">
        <f>VLOOKUP(A126,'Ascores 2025 voorlopig'!$A$2:$F$343,4,FALSE)</f>
        <v>7167.13</v>
      </c>
      <c r="E126" s="12">
        <f t="shared" si="8"/>
        <v>3583.5650000000001</v>
      </c>
      <c r="F126" s="13">
        <f t="shared" si="9"/>
        <v>4687404.9772500005</v>
      </c>
      <c r="G126" s="13">
        <f t="shared" si="13"/>
        <v>0</v>
      </c>
      <c r="H126" s="13">
        <f t="shared" si="10"/>
        <v>4687404.9800000004</v>
      </c>
      <c r="I126" s="28">
        <f>VLOOKUP(A126,'Berekening 2024 def.'!$A$19:$H$360,8,FALSE)</f>
        <v>4685730.3600000003</v>
      </c>
      <c r="J126" s="16">
        <f t="shared" si="11"/>
        <v>1674.6200000001118</v>
      </c>
      <c r="K126" s="19">
        <f t="shared" si="12"/>
        <v>3.57387188621778E-4</v>
      </c>
      <c r="M126" s="51"/>
      <c r="N126" s="41"/>
    </row>
    <row r="127" spans="1:14" x14ac:dyDescent="0.2">
      <c r="A127" s="54" t="s">
        <v>107</v>
      </c>
      <c r="B127" s="12">
        <f>VLOOKUP(A127,'Ascores 2025 voorlopig'!$A$2:$D$343,2,FALSE)</f>
        <v>302.02</v>
      </c>
      <c r="C127" s="12">
        <f t="shared" si="7"/>
        <v>151.01</v>
      </c>
      <c r="D127" s="12">
        <f>VLOOKUP(A127,'Ascores 2025 voorlopig'!$A$2:$F$343,4,FALSE)</f>
        <v>245.48</v>
      </c>
      <c r="E127" s="12">
        <f t="shared" si="8"/>
        <v>122.74</v>
      </c>
      <c r="F127" s="13">
        <f t="shared" si="9"/>
        <v>176527.6875</v>
      </c>
      <c r="G127" s="13">
        <f t="shared" si="13"/>
        <v>0</v>
      </c>
      <c r="H127" s="13">
        <f t="shared" si="10"/>
        <v>176527.69</v>
      </c>
      <c r="I127" s="28">
        <f>VLOOKUP(A127,'Berekening 2024 def.'!$A$19:$H$360,8,FALSE)</f>
        <v>179896.74</v>
      </c>
      <c r="J127" s="16">
        <f t="shared" si="11"/>
        <v>-3369.0499999999884</v>
      </c>
      <c r="K127" s="19">
        <f t="shared" si="12"/>
        <v>-1.8727687894733325E-2</v>
      </c>
      <c r="M127" s="51"/>
      <c r="N127" s="41"/>
    </row>
    <row r="128" spans="1:14" x14ac:dyDescent="0.2">
      <c r="A128" s="54" t="s">
        <v>108</v>
      </c>
      <c r="B128" s="12">
        <f>VLOOKUP(A128,'Ascores 2025 voorlopig'!$A$2:$D$343,2,FALSE)</f>
        <v>514.84</v>
      </c>
      <c r="C128" s="12">
        <f t="shared" si="7"/>
        <v>257.42</v>
      </c>
      <c r="D128" s="12">
        <f>VLOOKUP(A128,'Ascores 2025 voorlopig'!$A$2:$F$343,4,FALSE)</f>
        <v>608.62</v>
      </c>
      <c r="E128" s="12">
        <f t="shared" si="8"/>
        <v>304.31</v>
      </c>
      <c r="F128" s="13">
        <f t="shared" si="9"/>
        <v>362231.59050000005</v>
      </c>
      <c r="G128" s="13">
        <f t="shared" si="13"/>
        <v>0</v>
      </c>
      <c r="H128" s="13">
        <f t="shared" si="10"/>
        <v>362231.59</v>
      </c>
      <c r="I128" s="28">
        <f>VLOOKUP(A128,'Berekening 2024 def.'!$A$19:$H$360,8,FALSE)</f>
        <v>330241.21000000002</v>
      </c>
      <c r="J128" s="16">
        <f t="shared" si="11"/>
        <v>31990.380000000005</v>
      </c>
      <c r="K128" s="19">
        <f t="shared" si="12"/>
        <v>9.6869739545830766E-2</v>
      </c>
      <c r="M128" s="51"/>
      <c r="N128" s="41"/>
    </row>
    <row r="129" spans="1:14" x14ac:dyDescent="0.2">
      <c r="A129" s="54" t="s">
        <v>109</v>
      </c>
      <c r="B129" s="12">
        <f>VLOOKUP(A129,'Ascores 2025 voorlopig'!$A$2:$D$343,2,FALSE)</f>
        <v>8364.6299999999992</v>
      </c>
      <c r="C129" s="12">
        <f t="shared" si="7"/>
        <v>4182.3149999999996</v>
      </c>
      <c r="D129" s="12">
        <f>VLOOKUP(A129,'Ascores 2025 voorlopig'!$A$2:$F$343,4,FALSE)</f>
        <v>7492.14</v>
      </c>
      <c r="E129" s="12">
        <f t="shared" si="8"/>
        <v>3746.07</v>
      </c>
      <c r="F129" s="13">
        <f t="shared" si="9"/>
        <v>5112619.0672500003</v>
      </c>
      <c r="G129" s="13">
        <f t="shared" si="13"/>
        <v>0</v>
      </c>
      <c r="H129" s="13">
        <f t="shared" si="10"/>
        <v>5112619.07</v>
      </c>
      <c r="I129" s="28">
        <f>VLOOKUP(A129,'Berekening 2024 def.'!$A$19:$H$360,8,FALSE)</f>
        <v>5230908.3600000003</v>
      </c>
      <c r="J129" s="16">
        <f t="shared" si="11"/>
        <v>-118289.29000000004</v>
      </c>
      <c r="K129" s="19">
        <f t="shared" si="12"/>
        <v>-2.2613527490663213E-2</v>
      </c>
      <c r="M129" s="51"/>
      <c r="N129" s="41"/>
    </row>
    <row r="130" spans="1:14" x14ac:dyDescent="0.2">
      <c r="A130" s="54" t="s">
        <v>110</v>
      </c>
      <c r="B130" s="12">
        <f>VLOOKUP(A130,'Ascores 2025 voorlopig'!$A$2:$D$343,2,FALSE)</f>
        <v>5294.53</v>
      </c>
      <c r="C130" s="12">
        <f t="shared" si="7"/>
        <v>2647.2649999999999</v>
      </c>
      <c r="D130" s="12">
        <f>VLOOKUP(A130,'Ascores 2025 voorlopig'!$A$2:$F$343,4,FALSE)</f>
        <v>5197.2700000000004</v>
      </c>
      <c r="E130" s="12">
        <f t="shared" si="8"/>
        <v>2598.6350000000002</v>
      </c>
      <c r="F130" s="13">
        <f t="shared" si="9"/>
        <v>3382818.6149999998</v>
      </c>
      <c r="G130" s="13">
        <f t="shared" si="13"/>
        <v>0</v>
      </c>
      <c r="H130" s="13">
        <f t="shared" si="10"/>
        <v>3382818.62</v>
      </c>
      <c r="I130" s="28">
        <f>VLOOKUP(A130,'Berekening 2024 def.'!$A$19:$H$360,8,FALSE)</f>
        <v>3455548.65</v>
      </c>
      <c r="J130" s="16">
        <f t="shared" si="11"/>
        <v>-72730.029999999795</v>
      </c>
      <c r="K130" s="19">
        <f t="shared" si="12"/>
        <v>-2.104731762349802E-2</v>
      </c>
      <c r="M130" s="51"/>
      <c r="N130" s="41"/>
    </row>
    <row r="131" spans="1:14" x14ac:dyDescent="0.2">
      <c r="A131" s="54" t="s">
        <v>111</v>
      </c>
      <c r="B131" s="12">
        <f>VLOOKUP(A131,'Ascores 2025 voorlopig'!$A$2:$D$343,2,FALSE)</f>
        <v>1785.12</v>
      </c>
      <c r="C131" s="12">
        <f t="shared" si="7"/>
        <v>892.56</v>
      </c>
      <c r="D131" s="12">
        <f>VLOOKUP(A131,'Ascores 2025 voorlopig'!$A$2:$F$343,4,FALSE)</f>
        <v>1776.37</v>
      </c>
      <c r="E131" s="12">
        <f t="shared" si="8"/>
        <v>888.18499999999995</v>
      </c>
      <c r="F131" s="13">
        <f t="shared" si="9"/>
        <v>1148313.41325</v>
      </c>
      <c r="G131" s="13">
        <f t="shared" si="13"/>
        <v>0</v>
      </c>
      <c r="H131" s="13">
        <f t="shared" si="10"/>
        <v>1148313.4099999999</v>
      </c>
      <c r="I131" s="28">
        <f>VLOOKUP(A131,'Berekening 2024 def.'!$A$19:$H$360,8,FALSE)</f>
        <v>1130166.51</v>
      </c>
      <c r="J131" s="16">
        <f t="shared" si="11"/>
        <v>18146.899999999907</v>
      </c>
      <c r="K131" s="19">
        <f t="shared" si="12"/>
        <v>1.6056837500874013E-2</v>
      </c>
      <c r="M131" s="51"/>
      <c r="N131" s="41"/>
    </row>
    <row r="132" spans="1:14" x14ac:dyDescent="0.2">
      <c r="A132" s="54" t="s">
        <v>112</v>
      </c>
      <c r="B132" s="12">
        <f>VLOOKUP(A132,'Ascores 2025 voorlopig'!$A$2:$D$343,2,FALSE)</f>
        <v>2388.92</v>
      </c>
      <c r="C132" s="12">
        <f t="shared" si="7"/>
        <v>1194.46</v>
      </c>
      <c r="D132" s="12">
        <f>VLOOKUP(A132,'Ascores 2025 voorlopig'!$A$2:$F$343,4,FALSE)</f>
        <v>2336.27</v>
      </c>
      <c r="E132" s="12">
        <f t="shared" si="8"/>
        <v>1168.135</v>
      </c>
      <c r="F132" s="13">
        <f t="shared" si="9"/>
        <v>1523519.3857500001</v>
      </c>
      <c r="G132" s="13">
        <f t="shared" si="13"/>
        <v>0</v>
      </c>
      <c r="H132" s="13">
        <f t="shared" si="10"/>
        <v>1523519.39</v>
      </c>
      <c r="I132" s="28">
        <f>VLOOKUP(A132,'Berekening 2024 def.'!$A$19:$H$360,8,FALSE)</f>
        <v>1617848.33</v>
      </c>
      <c r="J132" s="16">
        <f t="shared" si="11"/>
        <v>-94328.940000000177</v>
      </c>
      <c r="K132" s="19">
        <f t="shared" si="12"/>
        <v>-5.8305181178510211E-2</v>
      </c>
      <c r="M132" s="51"/>
      <c r="N132" s="41"/>
    </row>
    <row r="133" spans="1:14" x14ac:dyDescent="0.2">
      <c r="A133" s="54" t="s">
        <v>113</v>
      </c>
      <c r="B133" s="12">
        <f>VLOOKUP(A133,'Ascores 2025 voorlopig'!$A$2:$D$343,2,FALSE)</f>
        <v>2880.31</v>
      </c>
      <c r="C133" s="12">
        <f t="shared" si="7"/>
        <v>1440.155</v>
      </c>
      <c r="D133" s="12">
        <f>VLOOKUP(A133,'Ascores 2025 voorlopig'!$A$2:$F$343,4,FALSE)</f>
        <v>2662.92</v>
      </c>
      <c r="E133" s="12">
        <f t="shared" si="8"/>
        <v>1331.46</v>
      </c>
      <c r="F133" s="13">
        <f t="shared" si="9"/>
        <v>1787275.9327499999</v>
      </c>
      <c r="G133" s="13">
        <f t="shared" si="13"/>
        <v>0</v>
      </c>
      <c r="H133" s="13">
        <f t="shared" si="10"/>
        <v>1787275.93</v>
      </c>
      <c r="I133" s="28">
        <f>VLOOKUP(A133,'Berekening 2024 def.'!$A$19:$H$360,8,FALSE)</f>
        <v>1840325.19</v>
      </c>
      <c r="J133" s="16">
        <f t="shared" si="11"/>
        <v>-53049.260000000009</v>
      </c>
      <c r="K133" s="19">
        <f t="shared" si="12"/>
        <v>-2.8826025035281949E-2</v>
      </c>
      <c r="M133" s="51"/>
      <c r="N133" s="41"/>
    </row>
    <row r="134" spans="1:14" x14ac:dyDescent="0.2">
      <c r="A134" s="54" t="s">
        <v>114</v>
      </c>
      <c r="B134" s="12">
        <f>VLOOKUP(A134,'Ascores 2025 voorlopig'!$A$2:$D$343,2,FALSE)</f>
        <v>612.07000000000005</v>
      </c>
      <c r="C134" s="12">
        <f t="shared" si="7"/>
        <v>306.03500000000003</v>
      </c>
      <c r="D134" s="12">
        <f>VLOOKUP(A134,'Ascores 2025 voorlopig'!$A$2:$F$343,4,FALSE)</f>
        <v>626.97</v>
      </c>
      <c r="E134" s="12">
        <f t="shared" si="8"/>
        <v>313.48500000000001</v>
      </c>
      <c r="F134" s="13">
        <f t="shared" si="9"/>
        <v>399497.47200000001</v>
      </c>
      <c r="G134" s="13">
        <f t="shared" si="13"/>
        <v>0</v>
      </c>
      <c r="H134" s="13">
        <f t="shared" si="10"/>
        <v>399497.47</v>
      </c>
      <c r="I134" s="28">
        <f>VLOOKUP(A134,'Berekening 2024 def.'!$A$19:$H$360,8,FALSE)</f>
        <v>367947.95</v>
      </c>
      <c r="J134" s="16">
        <f t="shared" si="11"/>
        <v>31549.51999999996</v>
      </c>
      <c r="K134" s="19">
        <f t="shared" si="12"/>
        <v>8.574451902775912E-2</v>
      </c>
      <c r="M134" s="51"/>
      <c r="N134" s="41"/>
    </row>
    <row r="135" spans="1:14" x14ac:dyDescent="0.2">
      <c r="A135" s="54" t="s">
        <v>115</v>
      </c>
      <c r="B135" s="12">
        <f>VLOOKUP(A135,'Ascores 2025 voorlopig'!$A$2:$D$343,2,FALSE)</f>
        <v>812.68</v>
      </c>
      <c r="C135" s="12">
        <f t="shared" si="7"/>
        <v>406.34</v>
      </c>
      <c r="D135" s="12">
        <f>VLOOKUP(A135,'Ascores 2025 voorlopig'!$A$2:$F$343,4,FALSE)</f>
        <v>739.87</v>
      </c>
      <c r="E135" s="12">
        <f t="shared" si="8"/>
        <v>369.935</v>
      </c>
      <c r="F135" s="13">
        <f t="shared" si="9"/>
        <v>500580.93375000003</v>
      </c>
      <c r="G135" s="13">
        <f t="shared" si="13"/>
        <v>0</v>
      </c>
      <c r="H135" s="13">
        <f t="shared" si="10"/>
        <v>500580.93</v>
      </c>
      <c r="I135" s="28">
        <f>VLOOKUP(A135,'Berekening 2024 def.'!$A$19:$H$360,8,FALSE)</f>
        <v>507548.47</v>
      </c>
      <c r="J135" s="16">
        <f t="shared" si="11"/>
        <v>-6967.539999999979</v>
      </c>
      <c r="K135" s="19">
        <f t="shared" si="12"/>
        <v>-1.3727831747773724E-2</v>
      </c>
      <c r="M135" s="51"/>
      <c r="N135" s="41"/>
    </row>
    <row r="136" spans="1:14" x14ac:dyDescent="0.2">
      <c r="A136" s="54" t="s">
        <v>116</v>
      </c>
      <c r="B136" s="12">
        <f>VLOOKUP(A136,'Ascores 2025 voorlopig'!$A$2:$D$343,2,FALSE)</f>
        <v>152.69</v>
      </c>
      <c r="C136" s="12">
        <f t="shared" si="7"/>
        <v>76.344999999999999</v>
      </c>
      <c r="D136" s="12">
        <f>VLOOKUP(A136,'Ascores 2025 voorlopig'!$A$2:$F$343,4,FALSE)</f>
        <v>201.44</v>
      </c>
      <c r="E136" s="12">
        <f t="shared" si="8"/>
        <v>100.72</v>
      </c>
      <c r="F136" s="13">
        <f t="shared" si="9"/>
        <v>114180.36525</v>
      </c>
      <c r="G136" s="13">
        <f t="shared" si="13"/>
        <v>0</v>
      </c>
      <c r="H136" s="13">
        <f t="shared" si="10"/>
        <v>114180.37</v>
      </c>
      <c r="I136" s="28">
        <f>VLOOKUP(A136,'Berekening 2024 def.'!$A$19:$H$360,8,FALSE)</f>
        <v>86607.78</v>
      </c>
      <c r="J136" s="16">
        <f t="shared" si="11"/>
        <v>27572.589999999997</v>
      </c>
      <c r="K136" s="19">
        <f t="shared" si="12"/>
        <v>0.31836158368220496</v>
      </c>
      <c r="M136" s="51"/>
      <c r="N136" s="41"/>
    </row>
    <row r="137" spans="1:14" x14ac:dyDescent="0.2">
      <c r="A137" s="54" t="s">
        <v>117</v>
      </c>
      <c r="B137" s="12">
        <f>VLOOKUP(A137,'Ascores 2025 voorlopig'!$A$2:$D$343,2,FALSE)</f>
        <v>3249.67</v>
      </c>
      <c r="C137" s="12">
        <f t="shared" si="7"/>
        <v>1624.835</v>
      </c>
      <c r="D137" s="12">
        <f>VLOOKUP(A137,'Ascores 2025 voorlopig'!$A$2:$F$343,4,FALSE)</f>
        <v>3065.99</v>
      </c>
      <c r="E137" s="12">
        <f t="shared" si="8"/>
        <v>1532.9949999999999</v>
      </c>
      <c r="F137" s="13">
        <f t="shared" si="9"/>
        <v>2036326.6755000001</v>
      </c>
      <c r="G137" s="13">
        <f t="shared" si="13"/>
        <v>0</v>
      </c>
      <c r="H137" s="13">
        <f t="shared" si="10"/>
        <v>2036326.68</v>
      </c>
      <c r="I137" s="28">
        <f>VLOOKUP(A137,'Berekening 2024 def.'!$A$19:$H$360,8,FALSE)</f>
        <v>2001062.97</v>
      </c>
      <c r="J137" s="16">
        <f t="shared" si="11"/>
        <v>35263.709999999963</v>
      </c>
      <c r="K137" s="19">
        <f t="shared" si="12"/>
        <v>1.7622488911480862E-2</v>
      </c>
      <c r="M137" s="51"/>
      <c r="N137" s="41"/>
    </row>
    <row r="138" spans="1:14" x14ac:dyDescent="0.2">
      <c r="A138" s="54" t="s">
        <v>118</v>
      </c>
      <c r="B138" s="12">
        <f>VLOOKUP(A138,'Ascores 2025 voorlopig'!$A$2:$D$343,2,FALSE)</f>
        <v>0</v>
      </c>
      <c r="C138" s="12">
        <f t="shared" si="7"/>
        <v>0</v>
      </c>
      <c r="D138" s="12">
        <f>VLOOKUP(A138,'Ascores 2025 voorlopig'!$A$2:$F$343,4,FALSE)</f>
        <v>0</v>
      </c>
      <c r="E138" s="12">
        <f t="shared" si="8"/>
        <v>0</v>
      </c>
      <c r="F138" s="13">
        <f t="shared" si="9"/>
        <v>0</v>
      </c>
      <c r="G138" s="13">
        <f t="shared" si="13"/>
        <v>64000</v>
      </c>
      <c r="H138" s="13">
        <f t="shared" si="10"/>
        <v>64000</v>
      </c>
      <c r="I138" s="28">
        <f>VLOOKUP(A138,'Berekening 2024 def.'!$A$19:$H$360,8,FALSE)</f>
        <v>64000</v>
      </c>
      <c r="J138" s="16">
        <f t="shared" si="11"/>
        <v>0</v>
      </c>
      <c r="K138" s="19">
        <f t="shared" si="12"/>
        <v>0</v>
      </c>
      <c r="M138" s="51"/>
      <c r="N138" s="41"/>
    </row>
    <row r="139" spans="1:14" x14ac:dyDescent="0.2">
      <c r="A139" s="54" t="s">
        <v>119</v>
      </c>
      <c r="B139" s="12">
        <f>VLOOKUP(A139,'Ascores 2025 voorlopig'!$A$2:$D$343,2,FALSE)</f>
        <v>561.72</v>
      </c>
      <c r="C139" s="12">
        <f t="shared" si="7"/>
        <v>280.86</v>
      </c>
      <c r="D139" s="12">
        <f>VLOOKUP(A139,'Ascores 2025 voorlopig'!$A$2:$F$343,4,FALSE)</f>
        <v>585.94000000000005</v>
      </c>
      <c r="E139" s="12">
        <f t="shared" si="8"/>
        <v>292.97000000000003</v>
      </c>
      <c r="F139" s="13">
        <f t="shared" si="9"/>
        <v>370034.27550000005</v>
      </c>
      <c r="G139" s="13">
        <f t="shared" si="13"/>
        <v>0</v>
      </c>
      <c r="H139" s="13">
        <f t="shared" si="10"/>
        <v>370034.28</v>
      </c>
      <c r="I139" s="28">
        <f>VLOOKUP(A139,'Berekening 2024 def.'!$A$19:$H$360,8,FALSE)</f>
        <v>374416.83</v>
      </c>
      <c r="J139" s="16">
        <f t="shared" si="11"/>
        <v>-4382.5499999999884</v>
      </c>
      <c r="K139" s="19">
        <f t="shared" si="12"/>
        <v>-1.1705002683773558E-2</v>
      </c>
      <c r="M139" s="51"/>
      <c r="N139" s="41"/>
    </row>
    <row r="140" spans="1:14" x14ac:dyDescent="0.2">
      <c r="A140" s="54" t="s">
        <v>120</v>
      </c>
      <c r="B140" s="12">
        <f>VLOOKUP(A140,'Ascores 2025 voorlopig'!$A$2:$D$343,2,FALSE)</f>
        <v>1854.3</v>
      </c>
      <c r="C140" s="12">
        <f t="shared" si="7"/>
        <v>927.15</v>
      </c>
      <c r="D140" s="12">
        <f>VLOOKUP(A140,'Ascores 2025 voorlopig'!$A$2:$F$343,4,FALSE)</f>
        <v>1848.56</v>
      </c>
      <c r="E140" s="12">
        <f t="shared" si="8"/>
        <v>924.28</v>
      </c>
      <c r="F140" s="13">
        <f t="shared" si="9"/>
        <v>1193894.6354999999</v>
      </c>
      <c r="G140" s="13">
        <f t="shared" si="13"/>
        <v>0</v>
      </c>
      <c r="H140" s="13">
        <f t="shared" si="10"/>
        <v>1193894.6399999999</v>
      </c>
      <c r="I140" s="28">
        <f>VLOOKUP(A140,'Berekening 2024 def.'!$A$19:$H$360,8,FALSE)</f>
        <v>1187360.33</v>
      </c>
      <c r="J140" s="16">
        <f t="shared" si="11"/>
        <v>6534.309999999823</v>
      </c>
      <c r="K140" s="19">
        <f t="shared" si="12"/>
        <v>5.503224113946794E-3</v>
      </c>
      <c r="M140" s="51"/>
      <c r="N140" s="41"/>
    </row>
    <row r="141" spans="1:14" x14ac:dyDescent="0.2">
      <c r="A141" s="54" t="s">
        <v>121</v>
      </c>
      <c r="B141" s="12">
        <f>VLOOKUP(A141,'Ascores 2025 voorlopig'!$A$2:$D$343,2,FALSE)</f>
        <v>8645.19</v>
      </c>
      <c r="C141" s="12">
        <f t="shared" si="7"/>
        <v>4322.5950000000003</v>
      </c>
      <c r="D141" s="12">
        <f>VLOOKUP(A141,'Ascores 2025 voorlopig'!$A$2:$F$343,4,FALSE)</f>
        <v>8770.2900000000009</v>
      </c>
      <c r="E141" s="12">
        <f t="shared" si="8"/>
        <v>4385.1450000000004</v>
      </c>
      <c r="F141" s="13">
        <f t="shared" si="9"/>
        <v>5615186.1390000014</v>
      </c>
      <c r="G141" s="13">
        <f t="shared" si="13"/>
        <v>0</v>
      </c>
      <c r="H141" s="13">
        <f t="shared" si="10"/>
        <v>5615186.1399999997</v>
      </c>
      <c r="I141" s="28">
        <f>VLOOKUP(A141,'Berekening 2024 def.'!$A$19:$H$360,8,FALSE)</f>
        <v>5499075.9400000004</v>
      </c>
      <c r="J141" s="16">
        <f t="shared" si="11"/>
        <v>116110.19999999925</v>
      </c>
      <c r="K141" s="19">
        <f t="shared" si="12"/>
        <v>2.1114492919695749E-2</v>
      </c>
      <c r="M141" s="51"/>
      <c r="N141" s="41"/>
    </row>
    <row r="142" spans="1:14" x14ac:dyDescent="0.2">
      <c r="A142" s="54" t="s">
        <v>122</v>
      </c>
      <c r="B142" s="12">
        <f>VLOOKUP(A142,'Ascores 2025 voorlopig'!$A$2:$D$343,2,FALSE)</f>
        <v>173.02</v>
      </c>
      <c r="C142" s="12">
        <f t="shared" si="7"/>
        <v>86.51</v>
      </c>
      <c r="D142" s="12">
        <f>VLOOKUP(A142,'Ascores 2025 voorlopig'!$A$2:$F$343,4,FALSE)</f>
        <v>197.47</v>
      </c>
      <c r="E142" s="12">
        <f t="shared" si="8"/>
        <v>98.734999999999999</v>
      </c>
      <c r="F142" s="13">
        <f t="shared" si="9"/>
        <v>119455.23825000001</v>
      </c>
      <c r="G142" s="13">
        <f t="shared" si="13"/>
        <v>0</v>
      </c>
      <c r="H142" s="13">
        <f t="shared" si="10"/>
        <v>119455.24</v>
      </c>
      <c r="I142" s="28">
        <f>VLOOKUP(A142,'Berekening 2024 def.'!$A$19:$H$360,8,FALSE)</f>
        <v>87418.4</v>
      </c>
      <c r="J142" s="16">
        <f t="shared" si="11"/>
        <v>32036.840000000011</v>
      </c>
      <c r="K142" s="19">
        <f t="shared" si="12"/>
        <v>0.36647708034006587</v>
      </c>
      <c r="M142" s="51"/>
      <c r="N142" s="41"/>
    </row>
    <row r="143" spans="1:14" x14ac:dyDescent="0.2">
      <c r="A143" s="54" t="s">
        <v>123</v>
      </c>
      <c r="B143" s="12">
        <f>VLOOKUP(A143,'Ascores 2025 voorlopig'!$A$2:$D$343,2,FALSE)</f>
        <v>0</v>
      </c>
      <c r="C143" s="12">
        <f t="shared" si="7"/>
        <v>0</v>
      </c>
      <c r="D143" s="12">
        <f>VLOOKUP(A143,'Ascores 2025 voorlopig'!$A$2:$F$343,4,FALSE)</f>
        <v>0</v>
      </c>
      <c r="E143" s="12">
        <f t="shared" si="8"/>
        <v>0</v>
      </c>
      <c r="F143" s="13">
        <f t="shared" si="9"/>
        <v>0</v>
      </c>
      <c r="G143" s="13">
        <f t="shared" si="13"/>
        <v>64000</v>
      </c>
      <c r="H143" s="13">
        <f t="shared" si="10"/>
        <v>64000</v>
      </c>
      <c r="I143" s="28">
        <f>VLOOKUP(A143,'Berekening 2024 def.'!$A$19:$H$360,8,FALSE)</f>
        <v>64000</v>
      </c>
      <c r="J143" s="16">
        <f t="shared" si="11"/>
        <v>0</v>
      </c>
      <c r="K143" s="19">
        <f t="shared" si="12"/>
        <v>0</v>
      </c>
      <c r="M143" s="51"/>
      <c r="N143" s="41"/>
    </row>
    <row r="144" spans="1:14" x14ac:dyDescent="0.2">
      <c r="A144" s="54" t="s">
        <v>124</v>
      </c>
      <c r="B144" s="12">
        <f>VLOOKUP(A144,'Ascores 2025 voorlopig'!$A$2:$D$343,2,FALSE)</f>
        <v>345.95</v>
      </c>
      <c r="C144" s="12">
        <f t="shared" si="7"/>
        <v>172.97499999999999</v>
      </c>
      <c r="D144" s="12">
        <f>VLOOKUP(A144,'Ascores 2025 voorlopig'!$A$2:$F$343,4,FALSE)</f>
        <v>407.87</v>
      </c>
      <c r="E144" s="12">
        <f t="shared" si="8"/>
        <v>203.935</v>
      </c>
      <c r="F144" s="13">
        <f t="shared" si="9"/>
        <v>243050.4135</v>
      </c>
      <c r="G144" s="13">
        <f t="shared" si="13"/>
        <v>0</v>
      </c>
      <c r="H144" s="13">
        <f t="shared" si="10"/>
        <v>243050.41</v>
      </c>
      <c r="I144" s="28">
        <f>VLOOKUP(A144,'Berekening 2024 def.'!$A$19:$H$360,8,FALSE)</f>
        <v>233140.39</v>
      </c>
      <c r="J144" s="16">
        <f t="shared" si="11"/>
        <v>9910.0199999999895</v>
      </c>
      <c r="K144" s="19">
        <f t="shared" si="12"/>
        <v>4.2506663045386466E-2</v>
      </c>
      <c r="M144" s="51"/>
      <c r="N144" s="41"/>
    </row>
    <row r="145" spans="1:14" x14ac:dyDescent="0.2">
      <c r="A145" s="54" t="s">
        <v>125</v>
      </c>
      <c r="B145" s="12">
        <f>VLOOKUP(A145,'Ascores 2025 voorlopig'!$A$2:$D$343,2,FALSE)</f>
        <v>8091.74</v>
      </c>
      <c r="C145" s="12">
        <f t="shared" si="7"/>
        <v>4045.87</v>
      </c>
      <c r="D145" s="12">
        <f>VLOOKUP(A145,'Ascores 2025 voorlopig'!$A$2:$F$343,4,FALSE)</f>
        <v>8101.82</v>
      </c>
      <c r="E145" s="12">
        <f t="shared" si="8"/>
        <v>4050.91</v>
      </c>
      <c r="F145" s="13">
        <f t="shared" si="9"/>
        <v>5221208.5829999996</v>
      </c>
      <c r="G145" s="13">
        <f t="shared" si="13"/>
        <v>0</v>
      </c>
      <c r="H145" s="13">
        <f t="shared" si="10"/>
        <v>5221208.58</v>
      </c>
      <c r="I145" s="28">
        <f>VLOOKUP(A145,'Berekening 2024 def.'!$A$19:$H$360,8,FALSE)</f>
        <v>5271120.95</v>
      </c>
      <c r="J145" s="16">
        <f t="shared" si="11"/>
        <v>-49912.370000000112</v>
      </c>
      <c r="K145" s="19">
        <f t="shared" si="12"/>
        <v>-9.4690238515585771E-3</v>
      </c>
      <c r="M145" s="51"/>
      <c r="N145" s="41"/>
    </row>
    <row r="146" spans="1:14" s="27" customFormat="1" x14ac:dyDescent="0.2">
      <c r="A146" s="54" t="s">
        <v>126</v>
      </c>
      <c r="B146" s="43">
        <f>VLOOKUP(A146,'Ascores 2025 voorlopig'!$A$2:$D$343,2,FALSE)</f>
        <v>714.63</v>
      </c>
      <c r="C146" s="43">
        <f t="shared" si="7"/>
        <v>357.315</v>
      </c>
      <c r="D146" s="43">
        <f>VLOOKUP(A146,'Ascores 2025 voorlopig'!$A$2:$F$343,4,FALSE)</f>
        <v>712.75</v>
      </c>
      <c r="E146" s="43">
        <f t="shared" si="8"/>
        <v>356.375</v>
      </c>
      <c r="F146" s="44">
        <f t="shared" si="9"/>
        <v>460222.99650000007</v>
      </c>
      <c r="G146" s="44">
        <f t="shared" si="13"/>
        <v>0</v>
      </c>
      <c r="H146" s="44">
        <f t="shared" si="10"/>
        <v>460223</v>
      </c>
      <c r="I146" s="28">
        <f>VLOOKUP(A146,'Berekening 2024 def.'!$A$19:$H$360,8,FALSE)</f>
        <v>484683.81</v>
      </c>
      <c r="J146" s="28">
        <f t="shared" si="11"/>
        <v>-24460.809999999998</v>
      </c>
      <c r="K146" s="45">
        <f t="shared" si="12"/>
        <v>-5.0467561522222079E-2</v>
      </c>
      <c r="M146" s="51"/>
      <c r="N146" s="46"/>
    </row>
    <row r="147" spans="1:14" x14ac:dyDescent="0.2">
      <c r="A147" s="54" t="s">
        <v>379</v>
      </c>
      <c r="B147" s="12">
        <f>VLOOKUP(A147,'Ascores 2025 voorlopig'!$A$2:$D$343,2,FALSE)</f>
        <v>4193.34</v>
      </c>
      <c r="C147" s="12">
        <f t="shared" si="7"/>
        <v>2096.67</v>
      </c>
      <c r="D147" s="12">
        <f>VLOOKUP(A147,'Ascores 2025 voorlopig'!$A$2:$F$343,4,FALSE)</f>
        <v>4184.8100000000004</v>
      </c>
      <c r="E147" s="12">
        <f t="shared" si="8"/>
        <v>2092.4050000000002</v>
      </c>
      <c r="F147" s="13">
        <f t="shared" si="9"/>
        <v>2701325.0137500004</v>
      </c>
      <c r="G147" s="13">
        <f t="shared" si="13"/>
        <v>0</v>
      </c>
      <c r="H147" s="13">
        <f t="shared" si="10"/>
        <v>2701325.01</v>
      </c>
      <c r="I147" s="28">
        <f>VLOOKUP(A147,'Berekening 2024 def.'!$A$19:$H$360,8,FALSE)</f>
        <v>2632237.5699999998</v>
      </c>
      <c r="J147" s="16">
        <f t="shared" si="11"/>
        <v>69087.439999999944</v>
      </c>
      <c r="K147" s="19">
        <f t="shared" si="12"/>
        <v>2.6246658275605399E-2</v>
      </c>
      <c r="M147" s="51"/>
      <c r="N147" s="41"/>
    </row>
    <row r="148" spans="1:14" x14ac:dyDescent="0.2">
      <c r="A148" s="54" t="s">
        <v>2</v>
      </c>
      <c r="B148" s="12">
        <f>VLOOKUP(A148,'Ascores 2025 voorlopig'!$A$2:$D$343,2,FALSE)</f>
        <v>8662.93</v>
      </c>
      <c r="C148" s="12">
        <f t="shared" ref="C148:C211" si="14">B148/2</f>
        <v>4331.4650000000001</v>
      </c>
      <c r="D148" s="12">
        <f>VLOOKUP(A148,'Ascores 2025 voorlopig'!$A$2:$F$343,4,FALSE)</f>
        <v>8173.69</v>
      </c>
      <c r="E148" s="12">
        <f t="shared" ref="E148:E211" si="15">D148/2</f>
        <v>4086.8449999999998</v>
      </c>
      <c r="F148" s="13">
        <f t="shared" ref="F148:F211" si="16">$B$14*(C148+E148)</f>
        <v>5428547.2034999998</v>
      </c>
      <c r="G148" s="13">
        <f t="shared" si="13"/>
        <v>0</v>
      </c>
      <c r="H148" s="13">
        <f t="shared" ref="H148:H211" si="17">ROUND(F148+G148,2)</f>
        <v>5428547.2000000002</v>
      </c>
      <c r="I148" s="28">
        <f>VLOOKUP(A148,'Berekening 2024 def.'!$A$19:$H$360,8,FALSE)</f>
        <v>5457904.7599999998</v>
      </c>
      <c r="J148" s="16">
        <f t="shared" ref="J148:J211" si="18">H148-I148</f>
        <v>-29357.55999999959</v>
      </c>
      <c r="K148" s="19">
        <f t="shared" ref="K148:K211" si="19">J148/I148</f>
        <v>-5.378906611774514E-3</v>
      </c>
      <c r="M148" s="51"/>
      <c r="N148" s="41"/>
    </row>
    <row r="149" spans="1:14" x14ac:dyDescent="0.2">
      <c r="A149" s="54" t="s">
        <v>127</v>
      </c>
      <c r="B149" s="12">
        <f>VLOOKUP(A149,'Ascores 2025 voorlopig'!$A$2:$D$343,2,FALSE)</f>
        <v>1540.91</v>
      </c>
      <c r="C149" s="12">
        <f t="shared" si="14"/>
        <v>770.45500000000004</v>
      </c>
      <c r="D149" s="12">
        <f>VLOOKUP(A149,'Ascores 2025 voorlopig'!$A$2:$F$343,4,FALSE)</f>
        <v>1531.63</v>
      </c>
      <c r="E149" s="12">
        <f t="shared" si="15"/>
        <v>765.81500000000005</v>
      </c>
      <c r="F149" s="13">
        <f t="shared" si="16"/>
        <v>990663.7095</v>
      </c>
      <c r="G149" s="13">
        <f t="shared" ref="G149:G212" si="20">IF(F149&lt;$F$16,$F$16-F149,0)</f>
        <v>0</v>
      </c>
      <c r="H149" s="13">
        <f t="shared" si="17"/>
        <v>990663.71</v>
      </c>
      <c r="I149" s="28">
        <f>VLOOKUP(A149,'Berekening 2024 def.'!$A$19:$H$360,8,FALSE)</f>
        <v>919314.98</v>
      </c>
      <c r="J149" s="16">
        <f t="shared" si="18"/>
        <v>71348.729999999981</v>
      </c>
      <c r="K149" s="19">
        <f t="shared" si="19"/>
        <v>7.7610755347421817E-2</v>
      </c>
      <c r="M149" s="51"/>
      <c r="N149" s="41"/>
    </row>
    <row r="150" spans="1:14" x14ac:dyDescent="0.2">
      <c r="A150" s="54" t="s">
        <v>128</v>
      </c>
      <c r="B150" s="12">
        <f>VLOOKUP(A150,'Ascores 2025 voorlopig'!$A$2:$D$343,2,FALSE)</f>
        <v>244.32</v>
      </c>
      <c r="C150" s="12">
        <f t="shared" si="14"/>
        <v>122.16</v>
      </c>
      <c r="D150" s="12">
        <f>VLOOKUP(A150,'Ascores 2025 voorlopig'!$A$2:$F$343,4,FALSE)</f>
        <v>306.31</v>
      </c>
      <c r="E150" s="12">
        <f t="shared" si="15"/>
        <v>153.155</v>
      </c>
      <c r="F150" s="13">
        <f t="shared" si="16"/>
        <v>177536.87775000001</v>
      </c>
      <c r="G150" s="13">
        <f t="shared" si="20"/>
        <v>0</v>
      </c>
      <c r="H150" s="13">
        <f t="shared" si="17"/>
        <v>177536.88</v>
      </c>
      <c r="I150" s="28">
        <f>VLOOKUP(A150,'Berekening 2024 def.'!$A$19:$H$360,8,FALSE)</f>
        <v>137101.1</v>
      </c>
      <c r="J150" s="16">
        <f t="shared" si="18"/>
        <v>40435.78</v>
      </c>
      <c r="K150" s="19">
        <f t="shared" si="19"/>
        <v>0.29493403043447497</v>
      </c>
      <c r="M150" s="51"/>
      <c r="N150" s="41"/>
    </row>
    <row r="151" spans="1:14" x14ac:dyDescent="0.2">
      <c r="A151" s="54" t="s">
        <v>129</v>
      </c>
      <c r="B151" s="12">
        <f>VLOOKUP(A151,'Ascores 2025 voorlopig'!$A$2:$D$343,2,FALSE)</f>
        <v>1423.32</v>
      </c>
      <c r="C151" s="12">
        <f t="shared" si="14"/>
        <v>711.66</v>
      </c>
      <c r="D151" s="12">
        <f>VLOOKUP(A151,'Ascores 2025 voorlopig'!$A$2:$F$343,4,FALSE)</f>
        <v>1339.22</v>
      </c>
      <c r="E151" s="12">
        <f t="shared" si="15"/>
        <v>669.61</v>
      </c>
      <c r="F151" s="13">
        <f t="shared" si="16"/>
        <v>890711.9595</v>
      </c>
      <c r="G151" s="13">
        <f t="shared" si="20"/>
        <v>0</v>
      </c>
      <c r="H151" s="13">
        <f t="shared" si="17"/>
        <v>890711.96</v>
      </c>
      <c r="I151" s="28">
        <f>VLOOKUP(A151,'Berekening 2024 def.'!$A$19:$H$360,8,FALSE)</f>
        <v>898084.43</v>
      </c>
      <c r="J151" s="16">
        <f t="shared" si="18"/>
        <v>-7372.4700000000885</v>
      </c>
      <c r="K151" s="19">
        <f t="shared" si="19"/>
        <v>-8.2091056850858539E-3</v>
      </c>
      <c r="M151" s="51"/>
      <c r="N151" s="41"/>
    </row>
    <row r="152" spans="1:14" x14ac:dyDescent="0.2">
      <c r="A152" s="54" t="s">
        <v>130</v>
      </c>
      <c r="B152" s="12">
        <f>VLOOKUP(A152,'Ascores 2025 voorlopig'!$A$2:$D$343,2,FALSE)</f>
        <v>544.6</v>
      </c>
      <c r="C152" s="12">
        <f t="shared" si="14"/>
        <v>272.3</v>
      </c>
      <c r="D152" s="12">
        <f>VLOOKUP(A152,'Ascores 2025 voorlopig'!$A$2:$F$343,4,FALSE)</f>
        <v>566.33000000000004</v>
      </c>
      <c r="E152" s="12">
        <f t="shared" si="15"/>
        <v>283.16500000000002</v>
      </c>
      <c r="F152" s="13">
        <f t="shared" si="16"/>
        <v>358191.60525000002</v>
      </c>
      <c r="G152" s="13">
        <f t="shared" si="20"/>
        <v>0</v>
      </c>
      <c r="H152" s="13">
        <f t="shared" si="17"/>
        <v>358191.61</v>
      </c>
      <c r="I152" s="28">
        <f>VLOOKUP(A152,'Berekening 2024 def.'!$A$19:$H$360,8,FALSE)</f>
        <v>353089.78</v>
      </c>
      <c r="J152" s="16">
        <f t="shared" si="18"/>
        <v>5101.8299999999581</v>
      </c>
      <c r="K152" s="19">
        <f t="shared" si="19"/>
        <v>1.444910130222392E-2</v>
      </c>
      <c r="M152" s="51"/>
      <c r="N152" s="41"/>
    </row>
    <row r="153" spans="1:14" x14ac:dyDescent="0.2">
      <c r="A153" s="54" t="s">
        <v>131</v>
      </c>
      <c r="B153" s="12">
        <f>VLOOKUP(A153,'Ascores 2025 voorlopig'!$A$2:$D$343,2,FALSE)</f>
        <v>145.13999999999999</v>
      </c>
      <c r="C153" s="12">
        <f t="shared" si="14"/>
        <v>72.569999999999993</v>
      </c>
      <c r="D153" s="12">
        <f>VLOOKUP(A153,'Ascores 2025 voorlopig'!$A$2:$F$343,4,FALSE)</f>
        <v>153.96</v>
      </c>
      <c r="E153" s="12">
        <f t="shared" si="15"/>
        <v>76.98</v>
      </c>
      <c r="F153" s="13">
        <f t="shared" si="16"/>
        <v>96437.317500000005</v>
      </c>
      <c r="G153" s="13">
        <f t="shared" si="20"/>
        <v>0</v>
      </c>
      <c r="H153" s="13">
        <f t="shared" si="17"/>
        <v>96437.32</v>
      </c>
      <c r="I153" s="28">
        <f>VLOOKUP(A153,'Berekening 2024 def.'!$A$19:$H$360,8,FALSE)</f>
        <v>120280.72</v>
      </c>
      <c r="J153" s="16">
        <f t="shared" si="18"/>
        <v>-23843.399999999994</v>
      </c>
      <c r="K153" s="19">
        <f t="shared" si="19"/>
        <v>-0.19823127098008719</v>
      </c>
      <c r="M153" s="51"/>
      <c r="N153" s="41"/>
    </row>
    <row r="154" spans="1:14" x14ac:dyDescent="0.2">
      <c r="A154" s="54" t="s">
        <v>132</v>
      </c>
      <c r="B154" s="12">
        <f>VLOOKUP(A154,'Ascores 2025 voorlopig'!$A$2:$D$343,2,FALSE)</f>
        <v>4000.48</v>
      </c>
      <c r="C154" s="12">
        <f t="shared" si="14"/>
        <v>2000.24</v>
      </c>
      <c r="D154" s="12">
        <f>VLOOKUP(A154,'Ascores 2025 voorlopig'!$A$2:$F$343,4,FALSE)</f>
        <v>3697.62</v>
      </c>
      <c r="E154" s="12">
        <f t="shared" si="15"/>
        <v>1848.81</v>
      </c>
      <c r="F154" s="13">
        <f t="shared" si="16"/>
        <v>2482059.8925000001</v>
      </c>
      <c r="G154" s="13">
        <f t="shared" si="20"/>
        <v>0</v>
      </c>
      <c r="H154" s="13">
        <f t="shared" si="17"/>
        <v>2482059.89</v>
      </c>
      <c r="I154" s="28">
        <f>VLOOKUP(A154,'Berekening 2024 def.'!$A$19:$H$360,8,FALSE)</f>
        <v>2490182.6800000002</v>
      </c>
      <c r="J154" s="16">
        <f t="shared" si="18"/>
        <v>-8122.7900000000373</v>
      </c>
      <c r="K154" s="19">
        <f t="shared" si="19"/>
        <v>-3.2619253459750339E-3</v>
      </c>
      <c r="M154" s="51"/>
      <c r="N154" s="41"/>
    </row>
    <row r="155" spans="1:14" x14ac:dyDescent="0.2">
      <c r="A155" s="54" t="s">
        <v>133</v>
      </c>
      <c r="B155" s="12">
        <f>VLOOKUP(A155,'Ascores 2025 voorlopig'!$A$2:$D$343,2,FALSE)</f>
        <v>2196.1799999999998</v>
      </c>
      <c r="C155" s="12">
        <f t="shared" si="14"/>
        <v>1098.0899999999999</v>
      </c>
      <c r="D155" s="12">
        <f>VLOOKUP(A155,'Ascores 2025 voorlopig'!$A$2:$F$343,4,FALSE)</f>
        <v>2332.19</v>
      </c>
      <c r="E155" s="12">
        <f t="shared" si="15"/>
        <v>1166.095</v>
      </c>
      <c r="F155" s="13">
        <f t="shared" si="16"/>
        <v>1460059.69725</v>
      </c>
      <c r="G155" s="13">
        <f t="shared" si="20"/>
        <v>0</v>
      </c>
      <c r="H155" s="13">
        <f t="shared" si="17"/>
        <v>1460059.7</v>
      </c>
      <c r="I155" s="28">
        <f>VLOOKUP(A155,'Berekening 2024 def.'!$A$19:$H$360,8,FALSE)</f>
        <v>1290055.07</v>
      </c>
      <c r="J155" s="16">
        <f t="shared" si="18"/>
        <v>170004.62999999989</v>
      </c>
      <c r="K155" s="19">
        <f t="shared" si="19"/>
        <v>0.13178090916692409</v>
      </c>
      <c r="M155" s="51"/>
      <c r="N155" s="41"/>
    </row>
    <row r="156" spans="1:14" x14ac:dyDescent="0.2">
      <c r="A156" s="54" t="s">
        <v>134</v>
      </c>
      <c r="B156" s="12">
        <f>VLOOKUP(A156,'Ascores 2025 voorlopig'!$A$2:$D$343,2,FALSE)</f>
        <v>553.63</v>
      </c>
      <c r="C156" s="12">
        <f t="shared" si="14"/>
        <v>276.815</v>
      </c>
      <c r="D156" s="12">
        <f>VLOOKUP(A156,'Ascores 2025 voorlopig'!$A$2:$F$343,4,FALSE)</f>
        <v>564.12</v>
      </c>
      <c r="E156" s="12">
        <f t="shared" si="15"/>
        <v>282.06</v>
      </c>
      <c r="F156" s="13">
        <f t="shared" si="16"/>
        <v>360390.54375000001</v>
      </c>
      <c r="G156" s="13">
        <f t="shared" si="20"/>
        <v>0</v>
      </c>
      <c r="H156" s="13">
        <f t="shared" si="17"/>
        <v>360390.54</v>
      </c>
      <c r="I156" s="28">
        <f>VLOOKUP(A156,'Berekening 2024 def.'!$A$19:$H$360,8,FALSE)</f>
        <v>343269.04</v>
      </c>
      <c r="J156" s="16">
        <f t="shared" si="18"/>
        <v>17121.5</v>
      </c>
      <c r="K156" s="19">
        <f t="shared" si="19"/>
        <v>4.9877786822837271E-2</v>
      </c>
      <c r="M156" s="51"/>
      <c r="N156" s="41"/>
    </row>
    <row r="157" spans="1:14" x14ac:dyDescent="0.2">
      <c r="A157" s="54" t="s">
        <v>135</v>
      </c>
      <c r="B157" s="12">
        <f>VLOOKUP(A157,'Ascores 2025 voorlopig'!$A$2:$D$343,2,FALSE)</f>
        <v>1899.95</v>
      </c>
      <c r="C157" s="12">
        <f t="shared" si="14"/>
        <v>949.97500000000002</v>
      </c>
      <c r="D157" s="12">
        <f>VLOOKUP(A157,'Ascores 2025 voorlopig'!$A$2:$F$343,4,FALSE)</f>
        <v>2029.61</v>
      </c>
      <c r="E157" s="12">
        <f t="shared" si="15"/>
        <v>1014.8049999999999</v>
      </c>
      <c r="F157" s="13">
        <f t="shared" si="16"/>
        <v>1266988.3829999999</v>
      </c>
      <c r="G157" s="13">
        <f t="shared" si="20"/>
        <v>0</v>
      </c>
      <c r="H157" s="13">
        <f t="shared" si="17"/>
        <v>1266988.3799999999</v>
      </c>
      <c r="I157" s="28">
        <f>VLOOKUP(A157,'Berekening 2024 def.'!$A$19:$H$360,8,FALSE)</f>
        <v>1184780.49</v>
      </c>
      <c r="J157" s="16">
        <f t="shared" si="18"/>
        <v>82207.889999999898</v>
      </c>
      <c r="K157" s="19">
        <f t="shared" si="19"/>
        <v>6.9386600044367627E-2</v>
      </c>
      <c r="M157" s="51"/>
      <c r="N157" s="41"/>
    </row>
    <row r="158" spans="1:14" x14ac:dyDescent="0.2">
      <c r="A158" s="54" t="s">
        <v>136</v>
      </c>
      <c r="B158" s="12">
        <f>VLOOKUP(A158,'Ascores 2025 voorlopig'!$A$2:$D$343,2,FALSE)</f>
        <v>3556.1</v>
      </c>
      <c r="C158" s="12">
        <f t="shared" si="14"/>
        <v>1778.05</v>
      </c>
      <c r="D158" s="12">
        <f>VLOOKUP(A158,'Ascores 2025 voorlopig'!$A$2:$F$343,4,FALSE)</f>
        <v>3518.16</v>
      </c>
      <c r="E158" s="12">
        <f t="shared" si="15"/>
        <v>1759.08</v>
      </c>
      <c r="F158" s="13">
        <f t="shared" si="16"/>
        <v>2280918.2805000003</v>
      </c>
      <c r="G158" s="13">
        <f t="shared" si="20"/>
        <v>0</v>
      </c>
      <c r="H158" s="13">
        <f t="shared" si="17"/>
        <v>2280918.2799999998</v>
      </c>
      <c r="I158" s="28">
        <f>VLOOKUP(A158,'Berekening 2024 def.'!$A$19:$H$360,8,FALSE)</f>
        <v>2299136.6800000002</v>
      </c>
      <c r="J158" s="16">
        <f t="shared" si="18"/>
        <v>-18218.400000000373</v>
      </c>
      <c r="K158" s="19">
        <f t="shared" si="19"/>
        <v>-7.9240178100244002E-3</v>
      </c>
      <c r="M158" s="51"/>
      <c r="N158" s="41"/>
    </row>
    <row r="159" spans="1:14" x14ac:dyDescent="0.2">
      <c r="A159" s="54" t="s">
        <v>137</v>
      </c>
      <c r="B159" s="12">
        <f>VLOOKUP(A159,'Ascores 2025 voorlopig'!$A$2:$D$343,2,FALSE)</f>
        <v>5140.45</v>
      </c>
      <c r="C159" s="12">
        <f t="shared" si="14"/>
        <v>2570.2249999999999</v>
      </c>
      <c r="D159" s="12">
        <f>VLOOKUP(A159,'Ascores 2025 voorlopig'!$A$2:$F$343,4,FALSE)</f>
        <v>5294.42</v>
      </c>
      <c r="E159" s="12">
        <f t="shared" si="15"/>
        <v>2647.21</v>
      </c>
      <c r="F159" s="13">
        <f t="shared" si="16"/>
        <v>3364462.9597499999</v>
      </c>
      <c r="G159" s="13">
        <f t="shared" si="20"/>
        <v>0</v>
      </c>
      <c r="H159" s="13">
        <f t="shared" si="17"/>
        <v>3364462.96</v>
      </c>
      <c r="I159" s="28">
        <f>VLOOKUP(A159,'Berekening 2024 def.'!$A$19:$H$360,8,FALSE)</f>
        <v>3244648.87</v>
      </c>
      <c r="J159" s="16">
        <f t="shared" si="18"/>
        <v>119814.08999999985</v>
      </c>
      <c r="K159" s="19">
        <f t="shared" si="19"/>
        <v>3.6926673671163639E-2</v>
      </c>
      <c r="M159" s="51"/>
      <c r="N159" s="41"/>
    </row>
    <row r="160" spans="1:14" x14ac:dyDescent="0.2">
      <c r="A160" s="54" t="s">
        <v>138</v>
      </c>
      <c r="B160" s="12">
        <f>VLOOKUP(A160,'Ascores 2025 voorlopig'!$A$2:$D$343,2,FALSE)</f>
        <v>754.89</v>
      </c>
      <c r="C160" s="12">
        <f t="shared" si="14"/>
        <v>377.44499999999999</v>
      </c>
      <c r="D160" s="12">
        <f>VLOOKUP(A160,'Ascores 2025 voorlopig'!$A$2:$F$343,4,FALSE)</f>
        <v>613.39</v>
      </c>
      <c r="E160" s="12">
        <f t="shared" si="15"/>
        <v>306.69499999999999</v>
      </c>
      <c r="F160" s="13">
        <f t="shared" si="16"/>
        <v>441167.679</v>
      </c>
      <c r="G160" s="13">
        <f t="shared" si="20"/>
        <v>0</v>
      </c>
      <c r="H160" s="13">
        <f t="shared" si="17"/>
        <v>441167.68</v>
      </c>
      <c r="I160" s="28">
        <f>VLOOKUP(A160,'Berekening 2024 def.'!$A$19:$H$360,8,FALSE)</f>
        <v>482663.69</v>
      </c>
      <c r="J160" s="16">
        <f t="shared" si="18"/>
        <v>-41496.010000000009</v>
      </c>
      <c r="K160" s="19">
        <f t="shared" si="19"/>
        <v>-8.5972926614802964E-2</v>
      </c>
      <c r="M160" s="51"/>
      <c r="N160" s="41"/>
    </row>
    <row r="161" spans="1:14" x14ac:dyDescent="0.2">
      <c r="A161" s="54" t="s">
        <v>139</v>
      </c>
      <c r="B161" s="12">
        <f>VLOOKUP(A161,'Ascores 2025 voorlopig'!$A$2:$D$343,2,FALSE)</f>
        <v>527.16</v>
      </c>
      <c r="C161" s="12">
        <f t="shared" si="14"/>
        <v>263.58</v>
      </c>
      <c r="D161" s="12">
        <f>VLOOKUP(A161,'Ascores 2025 voorlopig'!$A$2:$F$343,4,FALSE)</f>
        <v>502.86</v>
      </c>
      <c r="E161" s="12">
        <f t="shared" si="15"/>
        <v>251.43</v>
      </c>
      <c r="F161" s="13">
        <f t="shared" si="16"/>
        <v>332104.1985</v>
      </c>
      <c r="G161" s="13">
        <f t="shared" si="20"/>
        <v>0</v>
      </c>
      <c r="H161" s="13">
        <f t="shared" si="17"/>
        <v>332104.2</v>
      </c>
      <c r="I161" s="28">
        <f>VLOOKUP(A161,'Berekening 2024 def.'!$A$19:$H$360,8,FALSE)</f>
        <v>321604.23</v>
      </c>
      <c r="J161" s="16">
        <f t="shared" si="18"/>
        <v>10499.97000000003</v>
      </c>
      <c r="K161" s="19">
        <f t="shared" si="19"/>
        <v>3.2648731019489487E-2</v>
      </c>
      <c r="M161" s="51"/>
      <c r="N161" s="41"/>
    </row>
    <row r="162" spans="1:14" x14ac:dyDescent="0.2">
      <c r="A162" s="54" t="s">
        <v>140</v>
      </c>
      <c r="B162" s="12">
        <f>VLOOKUP(A162,'Ascores 2025 voorlopig'!$A$2:$D$343,2,FALSE)</f>
        <v>1303.8800000000001</v>
      </c>
      <c r="C162" s="12">
        <f t="shared" si="14"/>
        <v>651.94000000000005</v>
      </c>
      <c r="D162" s="12">
        <f>VLOOKUP(A162,'Ascores 2025 voorlopig'!$A$2:$F$343,4,FALSE)</f>
        <v>1311.57</v>
      </c>
      <c r="E162" s="12">
        <f t="shared" si="15"/>
        <v>655.78499999999997</v>
      </c>
      <c r="F162" s="13">
        <f t="shared" si="16"/>
        <v>843286.46624999994</v>
      </c>
      <c r="G162" s="13">
        <f t="shared" si="20"/>
        <v>0</v>
      </c>
      <c r="H162" s="13">
        <f t="shared" si="17"/>
        <v>843286.47</v>
      </c>
      <c r="I162" s="28">
        <f>VLOOKUP(A162,'Berekening 2024 def.'!$A$19:$H$360,8,FALSE)</f>
        <v>794839.62</v>
      </c>
      <c r="J162" s="16">
        <f t="shared" si="18"/>
        <v>48446.849999999977</v>
      </c>
      <c r="K162" s="19">
        <f t="shared" si="19"/>
        <v>6.0951730111289591E-2</v>
      </c>
      <c r="M162" s="51"/>
      <c r="N162" s="41"/>
    </row>
    <row r="163" spans="1:14" x14ac:dyDescent="0.2">
      <c r="A163" s="54" t="s">
        <v>141</v>
      </c>
      <c r="B163" s="12">
        <f>VLOOKUP(A163,'Ascores 2025 voorlopig'!$A$2:$D$343,2,FALSE)</f>
        <v>874.5</v>
      </c>
      <c r="C163" s="12">
        <f t="shared" si="14"/>
        <v>437.25</v>
      </c>
      <c r="D163" s="12">
        <f>VLOOKUP(A163,'Ascores 2025 voorlopig'!$A$2:$F$343,4,FALSE)</f>
        <v>1012.31</v>
      </c>
      <c r="E163" s="12">
        <f t="shared" si="15"/>
        <v>506.15499999999997</v>
      </c>
      <c r="F163" s="13">
        <f t="shared" si="16"/>
        <v>608354.71424999996</v>
      </c>
      <c r="G163" s="13">
        <f t="shared" si="20"/>
        <v>0</v>
      </c>
      <c r="H163" s="13">
        <f t="shared" si="17"/>
        <v>608354.71</v>
      </c>
      <c r="I163" s="28">
        <f>VLOOKUP(A163,'Berekening 2024 def.'!$A$19:$H$360,8,FALSE)</f>
        <v>586345.97</v>
      </c>
      <c r="J163" s="16">
        <f t="shared" si="18"/>
        <v>22008.739999999991</v>
      </c>
      <c r="K163" s="19">
        <f t="shared" si="19"/>
        <v>3.7535416163941557E-2</v>
      </c>
      <c r="M163" s="51"/>
      <c r="N163" s="41"/>
    </row>
    <row r="164" spans="1:14" x14ac:dyDescent="0.2">
      <c r="A164" s="54" t="s">
        <v>142</v>
      </c>
      <c r="B164" s="12">
        <f>VLOOKUP(A164,'Ascores 2025 voorlopig'!$A$2:$D$343,2,FALSE)</f>
        <v>1084.5</v>
      </c>
      <c r="C164" s="12">
        <f t="shared" si="14"/>
        <v>542.25</v>
      </c>
      <c r="D164" s="12">
        <f>VLOOKUP(A164,'Ascores 2025 voorlopig'!$A$2:$F$343,4,FALSE)</f>
        <v>1139.51</v>
      </c>
      <c r="E164" s="12">
        <f t="shared" si="15"/>
        <v>569.755</v>
      </c>
      <c r="F164" s="13">
        <f t="shared" si="16"/>
        <v>717076.42425000004</v>
      </c>
      <c r="G164" s="13">
        <f t="shared" si="20"/>
        <v>0</v>
      </c>
      <c r="H164" s="13">
        <f t="shared" si="17"/>
        <v>717076.42</v>
      </c>
      <c r="I164" s="28">
        <f>VLOOKUP(A164,'Berekening 2024 def.'!$A$19:$H$360,8,FALSE)</f>
        <v>690430.35</v>
      </c>
      <c r="J164" s="16">
        <f t="shared" si="18"/>
        <v>26646.070000000065</v>
      </c>
      <c r="K164" s="19">
        <f t="shared" si="19"/>
        <v>3.8593422203992145E-2</v>
      </c>
      <c r="M164" s="51"/>
      <c r="N164" s="41"/>
    </row>
    <row r="165" spans="1:14" x14ac:dyDescent="0.2">
      <c r="A165" s="54" t="s">
        <v>143</v>
      </c>
      <c r="B165" s="12">
        <f>VLOOKUP(A165,'Ascores 2025 voorlopig'!$A$2:$D$343,2,FALSE)</f>
        <v>592.95000000000005</v>
      </c>
      <c r="C165" s="12">
        <f t="shared" si="14"/>
        <v>296.47500000000002</v>
      </c>
      <c r="D165" s="12">
        <f>VLOOKUP(A165,'Ascores 2025 voorlopig'!$A$2:$F$343,4,FALSE)</f>
        <v>737.04</v>
      </c>
      <c r="E165" s="12">
        <f t="shared" si="15"/>
        <v>368.52</v>
      </c>
      <c r="F165" s="13">
        <f t="shared" si="16"/>
        <v>428822.02575000003</v>
      </c>
      <c r="G165" s="13">
        <f t="shared" si="20"/>
        <v>0</v>
      </c>
      <c r="H165" s="13">
        <f t="shared" si="17"/>
        <v>428822.03</v>
      </c>
      <c r="I165" s="28">
        <f>VLOOKUP(A165,'Berekening 2024 def.'!$A$19:$H$360,8,FALSE)</f>
        <v>378888.12</v>
      </c>
      <c r="J165" s="16">
        <f t="shared" si="18"/>
        <v>49933.910000000033</v>
      </c>
      <c r="K165" s="19">
        <f t="shared" si="19"/>
        <v>0.13179064574524013</v>
      </c>
      <c r="M165" s="51"/>
      <c r="N165" s="41"/>
    </row>
    <row r="166" spans="1:14" x14ac:dyDescent="0.2">
      <c r="A166" s="54" t="s">
        <v>144</v>
      </c>
      <c r="B166" s="12">
        <f>VLOOKUP(A166,'Ascores 2025 voorlopig'!$A$2:$D$343,2,FALSE)</f>
        <v>1644.66</v>
      </c>
      <c r="C166" s="12">
        <f t="shared" si="14"/>
        <v>822.33</v>
      </c>
      <c r="D166" s="12">
        <f>VLOOKUP(A166,'Ascores 2025 voorlopig'!$A$2:$F$343,4,FALSE)</f>
        <v>1604.72</v>
      </c>
      <c r="E166" s="12">
        <f t="shared" si="15"/>
        <v>802.36</v>
      </c>
      <c r="F166" s="13">
        <f t="shared" si="16"/>
        <v>1047681.3465000001</v>
      </c>
      <c r="G166" s="13">
        <f t="shared" si="20"/>
        <v>0</v>
      </c>
      <c r="H166" s="13">
        <f t="shared" si="17"/>
        <v>1047681.35</v>
      </c>
      <c r="I166" s="28">
        <f>VLOOKUP(A166,'Berekening 2024 def.'!$A$19:$H$360,8,FALSE)</f>
        <v>1103441.75</v>
      </c>
      <c r="J166" s="16">
        <f t="shared" si="18"/>
        <v>-55760.400000000023</v>
      </c>
      <c r="K166" s="19">
        <f t="shared" si="19"/>
        <v>-5.0533161356274607E-2</v>
      </c>
      <c r="M166" s="51"/>
      <c r="N166" s="41"/>
    </row>
    <row r="167" spans="1:14" x14ac:dyDescent="0.2">
      <c r="A167" s="54" t="s">
        <v>145</v>
      </c>
      <c r="B167" s="12">
        <f>VLOOKUP(A167,'Ascores 2025 voorlopig'!$A$2:$D$343,2,FALSE)</f>
        <v>188.54</v>
      </c>
      <c r="C167" s="12">
        <f t="shared" si="14"/>
        <v>94.27</v>
      </c>
      <c r="D167" s="12">
        <f>VLOOKUP(A167,'Ascores 2025 voorlopig'!$A$2:$F$343,4,FALSE)</f>
        <v>196.12</v>
      </c>
      <c r="E167" s="12">
        <f t="shared" si="15"/>
        <v>98.06</v>
      </c>
      <c r="F167" s="13">
        <f t="shared" si="16"/>
        <v>124024.00049999999</v>
      </c>
      <c r="G167" s="13">
        <f t="shared" si="20"/>
        <v>0</v>
      </c>
      <c r="H167" s="13">
        <f t="shared" si="17"/>
        <v>124024</v>
      </c>
      <c r="I167" s="28">
        <f>VLOOKUP(A167,'Berekening 2024 def.'!$A$19:$H$360,8,FALSE)</f>
        <v>141080.22</v>
      </c>
      <c r="J167" s="16">
        <f t="shared" si="18"/>
        <v>-17056.22</v>
      </c>
      <c r="K167" s="19">
        <f t="shared" si="19"/>
        <v>-0.12089731643457886</v>
      </c>
      <c r="M167" s="51"/>
      <c r="N167" s="41"/>
    </row>
    <row r="168" spans="1:14" x14ac:dyDescent="0.2">
      <c r="A168" s="54" t="s">
        <v>146</v>
      </c>
      <c r="B168" s="12">
        <f>VLOOKUP(A168,'Ascores 2025 voorlopig'!$A$2:$D$343,2,FALSE)</f>
        <v>3571.18</v>
      </c>
      <c r="C168" s="12">
        <f t="shared" si="14"/>
        <v>1785.59</v>
      </c>
      <c r="D168" s="12">
        <f>VLOOKUP(A168,'Ascores 2025 voorlopig'!$A$2:$F$343,4,FALSE)</f>
        <v>3754.19</v>
      </c>
      <c r="E168" s="12">
        <f t="shared" si="15"/>
        <v>1877.095</v>
      </c>
      <c r="F168" s="13">
        <f t="shared" si="16"/>
        <v>2361882.4222499998</v>
      </c>
      <c r="G168" s="13">
        <f t="shared" si="20"/>
        <v>0</v>
      </c>
      <c r="H168" s="13">
        <f t="shared" si="17"/>
        <v>2361882.42</v>
      </c>
      <c r="I168" s="28">
        <f>VLOOKUP(A168,'Berekening 2024 def.'!$A$19:$H$360,8,FALSE)</f>
        <v>2362664.27</v>
      </c>
      <c r="J168" s="16">
        <f t="shared" si="18"/>
        <v>-781.85000000009313</v>
      </c>
      <c r="K168" s="19">
        <f t="shared" si="19"/>
        <v>-3.3091878940552698E-4</v>
      </c>
      <c r="M168" s="51"/>
      <c r="N168" s="41"/>
    </row>
    <row r="169" spans="1:14" x14ac:dyDescent="0.2">
      <c r="A169" s="54" t="s">
        <v>147</v>
      </c>
      <c r="B169" s="12">
        <f>VLOOKUP(A169,'Ascores 2025 voorlopig'!$A$2:$D$343,2,FALSE)</f>
        <v>3500.7</v>
      </c>
      <c r="C169" s="12">
        <f t="shared" si="14"/>
        <v>1750.35</v>
      </c>
      <c r="D169" s="12">
        <f>VLOOKUP(A169,'Ascores 2025 voorlopig'!$A$2:$F$343,4,FALSE)</f>
        <v>3172.23</v>
      </c>
      <c r="E169" s="12">
        <f t="shared" si="15"/>
        <v>1586.115</v>
      </c>
      <c r="F169" s="13">
        <f t="shared" si="16"/>
        <v>2151519.4552500001</v>
      </c>
      <c r="G169" s="13">
        <f t="shared" si="20"/>
        <v>0</v>
      </c>
      <c r="H169" s="13">
        <f t="shared" si="17"/>
        <v>2151519.46</v>
      </c>
      <c r="I169" s="28">
        <f>VLOOKUP(A169,'Berekening 2024 def.'!$A$19:$H$360,8,FALSE)</f>
        <v>2364423.84</v>
      </c>
      <c r="J169" s="16">
        <f t="shared" si="18"/>
        <v>-212904.37999999989</v>
      </c>
      <c r="K169" s="19">
        <f t="shared" si="19"/>
        <v>-9.0044930353941913E-2</v>
      </c>
      <c r="M169" s="51"/>
      <c r="N169" s="41"/>
    </row>
    <row r="170" spans="1:14" x14ac:dyDescent="0.2">
      <c r="A170" s="54" t="s">
        <v>148</v>
      </c>
      <c r="B170" s="12">
        <f>VLOOKUP(A170,'Ascores 2025 voorlopig'!$A$2:$D$343,2,FALSE)</f>
        <v>407.48</v>
      </c>
      <c r="C170" s="12">
        <f t="shared" si="14"/>
        <v>203.74</v>
      </c>
      <c r="D170" s="12">
        <f>VLOOKUP(A170,'Ascores 2025 voorlopig'!$A$2:$F$343,4,FALSE)</f>
        <v>311.7</v>
      </c>
      <c r="E170" s="12">
        <f t="shared" si="15"/>
        <v>155.85</v>
      </c>
      <c r="F170" s="13">
        <f t="shared" si="16"/>
        <v>231881.61150000003</v>
      </c>
      <c r="G170" s="13">
        <f t="shared" si="20"/>
        <v>0</v>
      </c>
      <c r="H170" s="13">
        <f t="shared" si="17"/>
        <v>231881.61</v>
      </c>
      <c r="I170" s="28">
        <f>VLOOKUP(A170,'Berekening 2024 def.'!$A$19:$H$360,8,FALSE)</f>
        <v>210024.82</v>
      </c>
      <c r="J170" s="16">
        <f t="shared" si="18"/>
        <v>21856.789999999979</v>
      </c>
      <c r="K170" s="19">
        <f t="shared" si="19"/>
        <v>0.10406765257553835</v>
      </c>
      <c r="M170" s="51"/>
      <c r="N170" s="41"/>
    </row>
    <row r="171" spans="1:14" x14ac:dyDescent="0.2">
      <c r="A171" s="54" t="s">
        <v>149</v>
      </c>
      <c r="B171" s="12">
        <f>VLOOKUP(A171,'Ascores 2025 voorlopig'!$A$2:$D$343,2,FALSE)</f>
        <v>1269.1400000000001</v>
      </c>
      <c r="C171" s="12">
        <f t="shared" si="14"/>
        <v>634.57000000000005</v>
      </c>
      <c r="D171" s="12">
        <f>VLOOKUP(A171,'Ascores 2025 voorlopig'!$A$2:$F$343,4,FALSE)</f>
        <v>1345.8</v>
      </c>
      <c r="E171" s="12">
        <f t="shared" si="15"/>
        <v>672.9</v>
      </c>
      <c r="F171" s="13">
        <f t="shared" si="16"/>
        <v>843122.02950000006</v>
      </c>
      <c r="G171" s="13">
        <f t="shared" si="20"/>
        <v>0</v>
      </c>
      <c r="H171" s="13">
        <f t="shared" si="17"/>
        <v>843122.03</v>
      </c>
      <c r="I171" s="28">
        <f>VLOOKUP(A171,'Berekening 2024 def.'!$A$19:$H$360,8,FALSE)</f>
        <v>776806.52</v>
      </c>
      <c r="J171" s="16">
        <f t="shared" si="18"/>
        <v>66315.510000000009</v>
      </c>
      <c r="K171" s="19">
        <f t="shared" si="19"/>
        <v>8.5369404468953233E-2</v>
      </c>
      <c r="M171" s="51"/>
      <c r="N171" s="41"/>
    </row>
    <row r="172" spans="1:14" x14ac:dyDescent="0.2">
      <c r="A172" s="54" t="s">
        <v>150</v>
      </c>
      <c r="B172" s="12">
        <f>VLOOKUP(A172,'Ascores 2025 voorlopig'!$A$2:$D$343,2,FALSE)</f>
        <v>1929.17</v>
      </c>
      <c r="C172" s="12">
        <f t="shared" si="14"/>
        <v>964.58500000000004</v>
      </c>
      <c r="D172" s="12">
        <f>VLOOKUP(A172,'Ascores 2025 voorlopig'!$A$2:$F$343,4,FALSE)</f>
        <v>1936.83</v>
      </c>
      <c r="E172" s="12">
        <f t="shared" si="15"/>
        <v>968.41499999999996</v>
      </c>
      <c r="F172" s="13">
        <f t="shared" si="16"/>
        <v>1246495.05</v>
      </c>
      <c r="G172" s="13">
        <f t="shared" si="20"/>
        <v>0</v>
      </c>
      <c r="H172" s="13">
        <f t="shared" si="17"/>
        <v>1246495.05</v>
      </c>
      <c r="I172" s="28">
        <f>VLOOKUP(A172,'Berekening 2024 def.'!$A$19:$H$360,8,FALSE)</f>
        <v>1236126.26</v>
      </c>
      <c r="J172" s="16">
        <f t="shared" si="18"/>
        <v>10368.790000000037</v>
      </c>
      <c r="K172" s="19">
        <f t="shared" si="19"/>
        <v>8.3881318078300807E-3</v>
      </c>
      <c r="M172" s="51"/>
      <c r="N172" s="41"/>
    </row>
    <row r="173" spans="1:14" x14ac:dyDescent="0.2">
      <c r="A173" s="54" t="s">
        <v>151</v>
      </c>
      <c r="B173" s="12">
        <f>VLOOKUP(A173,'Ascores 2025 voorlopig'!$A$2:$D$343,2,FALSE)</f>
        <v>345.56</v>
      </c>
      <c r="C173" s="12">
        <f t="shared" si="14"/>
        <v>172.78</v>
      </c>
      <c r="D173" s="12">
        <f>VLOOKUP(A173,'Ascores 2025 voorlopig'!$A$2:$F$343,4,FALSE)</f>
        <v>447.66</v>
      </c>
      <c r="E173" s="12">
        <f t="shared" si="15"/>
        <v>223.83</v>
      </c>
      <c r="F173" s="13">
        <f t="shared" si="16"/>
        <v>255753.95850000001</v>
      </c>
      <c r="G173" s="13">
        <f t="shared" si="20"/>
        <v>0</v>
      </c>
      <c r="H173" s="13">
        <f t="shared" si="17"/>
        <v>255753.96</v>
      </c>
      <c r="I173" s="28">
        <f>VLOOKUP(A173,'Berekening 2024 def.'!$A$19:$H$360,8,FALSE)</f>
        <v>202664.9</v>
      </c>
      <c r="J173" s="16">
        <f t="shared" si="18"/>
        <v>53089.06</v>
      </c>
      <c r="K173" s="19">
        <f t="shared" si="19"/>
        <v>0.26195488217249263</v>
      </c>
      <c r="M173" s="51"/>
      <c r="N173" s="41"/>
    </row>
    <row r="174" spans="1:14" x14ac:dyDescent="0.2">
      <c r="A174" s="54" t="s">
        <v>365</v>
      </c>
      <c r="B174" s="12">
        <f>VLOOKUP(A174,'Ascores 2025 voorlopig'!$A$2:$D$343,2,FALSE)</f>
        <v>3111.58</v>
      </c>
      <c r="C174" s="12">
        <f t="shared" si="14"/>
        <v>1555.79</v>
      </c>
      <c r="D174" s="12">
        <f>VLOOKUP(A174,'Ascores 2025 voorlopig'!$A$2:$F$343,4,FALSE)</f>
        <v>2838.09</v>
      </c>
      <c r="E174" s="12">
        <f t="shared" si="15"/>
        <v>1419.0450000000001</v>
      </c>
      <c r="F174" s="13">
        <f t="shared" si="16"/>
        <v>1918322.3497500001</v>
      </c>
      <c r="G174" s="13">
        <f t="shared" si="20"/>
        <v>0</v>
      </c>
      <c r="H174" s="13">
        <f t="shared" si="17"/>
        <v>1918322.35</v>
      </c>
      <c r="I174" s="28">
        <f>VLOOKUP(A174,'Berekening 2024 def.'!$A$19:$H$360,8,FALSE)</f>
        <v>2090356.74</v>
      </c>
      <c r="J174" s="16">
        <f t="shared" si="18"/>
        <v>-172034.3899999999</v>
      </c>
      <c r="K174" s="19">
        <f t="shared" si="19"/>
        <v>-8.2299057719688512E-2</v>
      </c>
      <c r="M174" s="51"/>
      <c r="N174" s="41"/>
    </row>
    <row r="175" spans="1:14" x14ac:dyDescent="0.2">
      <c r="A175" s="54" t="s">
        <v>152</v>
      </c>
      <c r="B175" s="12">
        <f>VLOOKUP(A175,'Ascores 2025 voorlopig'!$A$2:$D$343,2,FALSE)</f>
        <v>1813.02</v>
      </c>
      <c r="C175" s="12">
        <f t="shared" si="14"/>
        <v>906.51</v>
      </c>
      <c r="D175" s="12">
        <f>VLOOKUP(A175,'Ascores 2025 voorlopig'!$A$2:$F$343,4,FALSE)</f>
        <v>1710.68</v>
      </c>
      <c r="E175" s="12">
        <f t="shared" si="15"/>
        <v>855.34</v>
      </c>
      <c r="F175" s="13">
        <f t="shared" si="16"/>
        <v>1136128.9724999999</v>
      </c>
      <c r="G175" s="13">
        <f t="shared" si="20"/>
        <v>0</v>
      </c>
      <c r="H175" s="13">
        <f t="shared" si="17"/>
        <v>1136128.97</v>
      </c>
      <c r="I175" s="28">
        <f>VLOOKUP(A175,'Berekening 2024 def.'!$A$19:$H$360,8,FALSE)</f>
        <v>1189743.94</v>
      </c>
      <c r="J175" s="16">
        <f t="shared" si="18"/>
        <v>-53614.969999999972</v>
      </c>
      <c r="K175" s="19">
        <f t="shared" si="19"/>
        <v>-4.5064293414261873E-2</v>
      </c>
      <c r="M175" s="51"/>
      <c r="N175" s="41"/>
    </row>
    <row r="176" spans="1:14" x14ac:dyDescent="0.2">
      <c r="A176" s="54" t="s">
        <v>153</v>
      </c>
      <c r="B176" s="12">
        <f>VLOOKUP(A176,'Ascores 2025 voorlopig'!$A$2:$D$343,2,FALSE)</f>
        <v>214.92</v>
      </c>
      <c r="C176" s="12">
        <f t="shared" si="14"/>
        <v>107.46</v>
      </c>
      <c r="D176" s="12">
        <f>VLOOKUP(A176,'Ascores 2025 voorlopig'!$A$2:$F$343,4,FALSE)</f>
        <v>252.92</v>
      </c>
      <c r="E176" s="12">
        <f t="shared" si="15"/>
        <v>126.46</v>
      </c>
      <c r="F176" s="13">
        <f t="shared" si="16"/>
        <v>150843.31200000001</v>
      </c>
      <c r="G176" s="13">
        <f t="shared" si="20"/>
        <v>0</v>
      </c>
      <c r="H176" s="13">
        <f t="shared" si="17"/>
        <v>150843.31</v>
      </c>
      <c r="I176" s="28">
        <f>VLOOKUP(A176,'Berekening 2024 def.'!$A$19:$H$360,8,FALSE)</f>
        <v>127547.35</v>
      </c>
      <c r="J176" s="16">
        <f t="shared" si="18"/>
        <v>23295.959999999992</v>
      </c>
      <c r="K176" s="19">
        <f t="shared" si="19"/>
        <v>0.18264558220927357</v>
      </c>
      <c r="M176" s="51"/>
      <c r="N176" s="41"/>
    </row>
    <row r="177" spans="1:14" x14ac:dyDescent="0.2">
      <c r="A177" s="54" t="s">
        <v>154</v>
      </c>
      <c r="B177" s="12">
        <f>VLOOKUP(A177,'Ascores 2025 voorlopig'!$A$2:$D$343,2,FALSE)</f>
        <v>987.78</v>
      </c>
      <c r="C177" s="12">
        <f t="shared" si="14"/>
        <v>493.89</v>
      </c>
      <c r="D177" s="12">
        <f>VLOOKUP(A177,'Ascores 2025 voorlopig'!$A$2:$F$343,4,FALSE)</f>
        <v>1068.18</v>
      </c>
      <c r="E177" s="12">
        <f t="shared" si="15"/>
        <v>534.09</v>
      </c>
      <c r="F177" s="13">
        <f t="shared" si="16"/>
        <v>662892.90300000005</v>
      </c>
      <c r="G177" s="13">
        <f t="shared" si="20"/>
        <v>0</v>
      </c>
      <c r="H177" s="13">
        <f t="shared" si="17"/>
        <v>662892.9</v>
      </c>
      <c r="I177" s="28">
        <f>VLOOKUP(A177,'Berekening 2024 def.'!$A$19:$H$360,8,FALSE)</f>
        <v>581112.31999999995</v>
      </c>
      <c r="J177" s="16">
        <f t="shared" si="18"/>
        <v>81780.580000000075</v>
      </c>
      <c r="K177" s="19">
        <f t="shared" si="19"/>
        <v>0.14073110685383522</v>
      </c>
      <c r="M177" s="51"/>
      <c r="N177" s="41"/>
    </row>
    <row r="178" spans="1:14" x14ac:dyDescent="0.2">
      <c r="A178" s="54" t="s">
        <v>380</v>
      </c>
      <c r="B178" s="12">
        <f>VLOOKUP(A178,'Ascores 2025 voorlopig'!$A$2:$D$343,2,FALSE)</f>
        <v>0</v>
      </c>
      <c r="C178" s="12">
        <f t="shared" si="14"/>
        <v>0</v>
      </c>
      <c r="D178" s="12">
        <f>VLOOKUP(A178,'Ascores 2025 voorlopig'!$A$2:$F$343,4,FALSE)</f>
        <v>0</v>
      </c>
      <c r="E178" s="12">
        <f t="shared" si="15"/>
        <v>0</v>
      </c>
      <c r="F178" s="13">
        <f t="shared" si="16"/>
        <v>0</v>
      </c>
      <c r="G178" s="13">
        <f t="shared" si="20"/>
        <v>64000</v>
      </c>
      <c r="H178" s="13">
        <f t="shared" si="17"/>
        <v>64000</v>
      </c>
      <c r="I178" s="28">
        <f>VLOOKUP(A178,'Berekening 2024 def.'!$A$19:$H$360,8,FALSE)</f>
        <v>64000</v>
      </c>
      <c r="J178" s="16">
        <f t="shared" si="18"/>
        <v>0</v>
      </c>
      <c r="K178" s="19">
        <f t="shared" si="19"/>
        <v>0</v>
      </c>
      <c r="M178" s="51"/>
      <c r="N178" s="41"/>
    </row>
    <row r="179" spans="1:14" x14ac:dyDescent="0.2">
      <c r="A179" s="54" t="s">
        <v>155</v>
      </c>
      <c r="B179" s="12">
        <f>VLOOKUP(A179,'Ascores 2025 voorlopig'!$A$2:$D$343,2,FALSE)</f>
        <v>5607.99</v>
      </c>
      <c r="C179" s="12">
        <f t="shared" si="14"/>
        <v>2803.9949999999999</v>
      </c>
      <c r="D179" s="12">
        <f>VLOOKUP(A179,'Ascores 2025 voorlopig'!$A$2:$F$343,4,FALSE)</f>
        <v>5826.65</v>
      </c>
      <c r="E179" s="12">
        <f t="shared" si="15"/>
        <v>2913.3249999999998</v>
      </c>
      <c r="F179" s="13">
        <f t="shared" si="16"/>
        <v>3686813.8020000001</v>
      </c>
      <c r="G179" s="13">
        <f t="shared" si="20"/>
        <v>0</v>
      </c>
      <c r="H179" s="13">
        <f t="shared" si="17"/>
        <v>3686813.8</v>
      </c>
      <c r="I179" s="28">
        <f>VLOOKUP(A179,'Berekening 2024 def.'!$A$19:$H$360,8,FALSE)</f>
        <v>3457925.83</v>
      </c>
      <c r="J179" s="16">
        <f t="shared" si="18"/>
        <v>228887.96999999974</v>
      </c>
      <c r="K179" s="19">
        <f t="shared" si="19"/>
        <v>6.6192272840045197E-2</v>
      </c>
      <c r="M179" s="51"/>
      <c r="N179" s="41"/>
    </row>
    <row r="180" spans="1:14" x14ac:dyDescent="0.2">
      <c r="A180" s="54" t="s">
        <v>156</v>
      </c>
      <c r="B180" s="12">
        <f>VLOOKUP(A180,'Ascores 2025 voorlopig'!$A$2:$D$343,2,FALSE)</f>
        <v>5413.19</v>
      </c>
      <c r="C180" s="12">
        <f t="shared" si="14"/>
        <v>2706.5949999999998</v>
      </c>
      <c r="D180" s="12">
        <f>VLOOKUP(A180,'Ascores 2025 voorlopig'!$A$2:$F$343,4,FALSE)</f>
        <v>5230.3599999999997</v>
      </c>
      <c r="E180" s="12">
        <f t="shared" si="15"/>
        <v>2615.1799999999998</v>
      </c>
      <c r="F180" s="13">
        <f t="shared" si="16"/>
        <v>3431746.6087499997</v>
      </c>
      <c r="G180" s="13">
        <f t="shared" si="20"/>
        <v>0</v>
      </c>
      <c r="H180" s="13">
        <f t="shared" si="17"/>
        <v>3431746.61</v>
      </c>
      <c r="I180" s="28">
        <f>VLOOKUP(A180,'Berekening 2024 def.'!$A$19:$H$360,8,FALSE)</f>
        <v>3555280.77</v>
      </c>
      <c r="J180" s="16">
        <f t="shared" si="18"/>
        <v>-123534.16000000015</v>
      </c>
      <c r="K180" s="19">
        <f t="shared" si="19"/>
        <v>-3.4746667841932539E-2</v>
      </c>
      <c r="M180" s="51"/>
      <c r="N180" s="41"/>
    </row>
    <row r="181" spans="1:14" x14ac:dyDescent="0.2">
      <c r="A181" s="54" t="s">
        <v>157</v>
      </c>
      <c r="B181" s="12">
        <f>VLOOKUP(A181,'Ascores 2025 voorlopig'!$A$2:$D$343,2,FALSE)</f>
        <v>861.97</v>
      </c>
      <c r="C181" s="12">
        <f t="shared" si="14"/>
        <v>430.98500000000001</v>
      </c>
      <c r="D181" s="12">
        <f>VLOOKUP(A181,'Ascores 2025 voorlopig'!$A$2:$F$343,4,FALSE)</f>
        <v>893.41</v>
      </c>
      <c r="E181" s="12">
        <f t="shared" si="15"/>
        <v>446.70499999999998</v>
      </c>
      <c r="F181" s="13">
        <f t="shared" si="16"/>
        <v>565978.39650000003</v>
      </c>
      <c r="G181" s="13">
        <f t="shared" si="20"/>
        <v>0</v>
      </c>
      <c r="H181" s="13">
        <f t="shared" si="17"/>
        <v>565978.4</v>
      </c>
      <c r="I181" s="28">
        <f>VLOOKUP(A181,'Berekening 2024 def.'!$A$19:$H$360,8,FALSE)</f>
        <v>521991.67</v>
      </c>
      <c r="J181" s="16">
        <f t="shared" si="18"/>
        <v>43986.73000000004</v>
      </c>
      <c r="K181" s="19">
        <f t="shared" si="19"/>
        <v>8.4267111005813633E-2</v>
      </c>
      <c r="M181" s="51"/>
      <c r="N181" s="41"/>
    </row>
    <row r="182" spans="1:14" x14ac:dyDescent="0.2">
      <c r="A182" s="54" t="s">
        <v>158</v>
      </c>
      <c r="B182" s="12">
        <f>VLOOKUP(A182,'Ascores 2025 voorlopig'!$A$2:$D$343,2,FALSE)</f>
        <v>3001.16</v>
      </c>
      <c r="C182" s="12">
        <f t="shared" si="14"/>
        <v>1500.58</v>
      </c>
      <c r="D182" s="12">
        <f>VLOOKUP(A182,'Ascores 2025 voorlopig'!$A$2:$F$343,4,FALSE)</f>
        <v>3338.58</v>
      </c>
      <c r="E182" s="12">
        <f t="shared" si="15"/>
        <v>1669.29</v>
      </c>
      <c r="F182" s="13">
        <f t="shared" si="16"/>
        <v>2044090.6695000001</v>
      </c>
      <c r="G182" s="13">
        <f t="shared" si="20"/>
        <v>0</v>
      </c>
      <c r="H182" s="13">
        <f t="shared" si="17"/>
        <v>2044090.67</v>
      </c>
      <c r="I182" s="28">
        <f>VLOOKUP(A182,'Berekening 2024 def.'!$A$19:$H$360,8,FALSE)</f>
        <v>1940945.13</v>
      </c>
      <c r="J182" s="16">
        <f t="shared" si="18"/>
        <v>103145.54000000004</v>
      </c>
      <c r="K182" s="19">
        <f t="shared" si="19"/>
        <v>5.314191442392812E-2</v>
      </c>
      <c r="M182" s="51"/>
      <c r="N182" s="41"/>
    </row>
    <row r="183" spans="1:14" x14ac:dyDescent="0.2">
      <c r="A183" s="54" t="s">
        <v>159</v>
      </c>
      <c r="B183" s="12">
        <f>VLOOKUP(A183,'Ascores 2025 voorlopig'!$A$2:$D$343,2,FALSE)</f>
        <v>9372.86</v>
      </c>
      <c r="C183" s="12">
        <f t="shared" si="14"/>
        <v>4686.43</v>
      </c>
      <c r="D183" s="12">
        <f>VLOOKUP(A183,'Ascores 2025 voorlopig'!$A$2:$F$343,4,FALSE)</f>
        <v>9100.7199999999993</v>
      </c>
      <c r="E183" s="12">
        <f t="shared" si="15"/>
        <v>4550.3599999999997</v>
      </c>
      <c r="F183" s="13">
        <f t="shared" si="16"/>
        <v>5956344.0315000005</v>
      </c>
      <c r="G183" s="13">
        <f t="shared" si="20"/>
        <v>0</v>
      </c>
      <c r="H183" s="13">
        <f t="shared" si="17"/>
        <v>5956344.0300000003</v>
      </c>
      <c r="I183" s="28">
        <f>VLOOKUP(A183,'Berekening 2024 def.'!$A$19:$H$360,8,FALSE)</f>
        <v>5954921.5899999999</v>
      </c>
      <c r="J183" s="16">
        <f t="shared" si="18"/>
        <v>1422.4400000004098</v>
      </c>
      <c r="K183" s="19">
        <f t="shared" si="19"/>
        <v>2.3886796467464651E-4</v>
      </c>
      <c r="M183" s="51"/>
      <c r="N183" s="41"/>
    </row>
    <row r="184" spans="1:14" x14ac:dyDescent="0.2">
      <c r="A184" s="54" t="s">
        <v>160</v>
      </c>
      <c r="B184" s="12">
        <f>VLOOKUP(A184,'Ascores 2025 voorlopig'!$A$2:$D$343,2,FALSE)</f>
        <v>518.16</v>
      </c>
      <c r="C184" s="12">
        <f t="shared" si="14"/>
        <v>259.08</v>
      </c>
      <c r="D184" s="12">
        <f>VLOOKUP(A184,'Ascores 2025 voorlopig'!$A$2:$F$343,4,FALSE)</f>
        <v>549.04999999999995</v>
      </c>
      <c r="E184" s="12">
        <f t="shared" si="15"/>
        <v>274.52499999999998</v>
      </c>
      <c r="F184" s="13">
        <f t="shared" si="16"/>
        <v>344095.18425000005</v>
      </c>
      <c r="G184" s="13">
        <f t="shared" si="20"/>
        <v>0</v>
      </c>
      <c r="H184" s="13">
        <f t="shared" si="17"/>
        <v>344095.18</v>
      </c>
      <c r="I184" s="28">
        <f>VLOOKUP(A184,'Berekening 2024 def.'!$A$19:$H$360,8,FALSE)</f>
        <v>344555.74</v>
      </c>
      <c r="J184" s="16">
        <f t="shared" si="18"/>
        <v>-460.55999999999767</v>
      </c>
      <c r="K184" s="19">
        <f t="shared" si="19"/>
        <v>-1.3366777752708392E-3</v>
      </c>
      <c r="M184" s="51"/>
      <c r="N184" s="41"/>
    </row>
    <row r="185" spans="1:14" x14ac:dyDescent="0.2">
      <c r="A185" s="54" t="s">
        <v>161</v>
      </c>
      <c r="B185" s="12">
        <f>VLOOKUP(A185,'Ascores 2025 voorlopig'!$A$2:$D$343,2,FALSE)</f>
        <v>396.86</v>
      </c>
      <c r="C185" s="12">
        <f t="shared" si="14"/>
        <v>198.43</v>
      </c>
      <c r="D185" s="12">
        <f>VLOOKUP(A185,'Ascores 2025 voorlopig'!$A$2:$F$343,4,FALSE)</f>
        <v>444.78</v>
      </c>
      <c r="E185" s="12">
        <f t="shared" si="15"/>
        <v>222.39</v>
      </c>
      <c r="F185" s="13">
        <f t="shared" si="16"/>
        <v>271365.777</v>
      </c>
      <c r="G185" s="13">
        <f t="shared" si="20"/>
        <v>0</v>
      </c>
      <c r="H185" s="13">
        <f t="shared" si="17"/>
        <v>271365.78000000003</v>
      </c>
      <c r="I185" s="28">
        <f>VLOOKUP(A185,'Berekening 2024 def.'!$A$19:$H$360,8,FALSE)</f>
        <v>205167.53</v>
      </c>
      <c r="J185" s="16">
        <f t="shared" si="18"/>
        <v>66198.250000000029</v>
      </c>
      <c r="K185" s="19">
        <f t="shared" si="19"/>
        <v>0.32265461303745302</v>
      </c>
      <c r="M185" s="51"/>
      <c r="N185" s="41"/>
    </row>
    <row r="186" spans="1:14" x14ac:dyDescent="0.2">
      <c r="A186" s="54" t="s">
        <v>162</v>
      </c>
      <c r="B186" s="12">
        <f>VLOOKUP(A186,'Ascores 2025 voorlopig'!$A$2:$D$343,2,FALSE)</f>
        <v>732.43</v>
      </c>
      <c r="C186" s="12">
        <f t="shared" si="14"/>
        <v>366.21499999999997</v>
      </c>
      <c r="D186" s="12">
        <f>VLOOKUP(A186,'Ascores 2025 voorlopig'!$A$2:$F$343,4,FALSE)</f>
        <v>855.84</v>
      </c>
      <c r="E186" s="12">
        <f t="shared" si="15"/>
        <v>427.92</v>
      </c>
      <c r="F186" s="13">
        <f t="shared" si="16"/>
        <v>512097.95475000003</v>
      </c>
      <c r="G186" s="13">
        <f t="shared" si="20"/>
        <v>0</v>
      </c>
      <c r="H186" s="13">
        <f t="shared" si="17"/>
        <v>512097.95</v>
      </c>
      <c r="I186" s="28">
        <f>VLOOKUP(A186,'Berekening 2024 def.'!$A$19:$H$360,8,FALSE)</f>
        <v>483561.16</v>
      </c>
      <c r="J186" s="16">
        <f t="shared" si="18"/>
        <v>28536.790000000037</v>
      </c>
      <c r="K186" s="19">
        <f t="shared" si="19"/>
        <v>5.9013817404193585E-2</v>
      </c>
      <c r="M186" s="51"/>
      <c r="N186" s="41"/>
    </row>
    <row r="187" spans="1:14" x14ac:dyDescent="0.2">
      <c r="A187" s="54" t="s">
        <v>163</v>
      </c>
      <c r="B187" s="12">
        <f>VLOOKUP(A187,'Ascores 2025 voorlopig'!$A$2:$D$343,2,FALSE)</f>
        <v>470.96</v>
      </c>
      <c r="C187" s="12">
        <f t="shared" si="14"/>
        <v>235.48</v>
      </c>
      <c r="D187" s="12">
        <f>VLOOKUP(A187,'Ascores 2025 voorlopig'!$A$2:$F$343,4,FALSE)</f>
        <v>471.81</v>
      </c>
      <c r="E187" s="12">
        <f t="shared" si="15"/>
        <v>235.905</v>
      </c>
      <c r="F187" s="13">
        <f t="shared" si="16"/>
        <v>303972.61725000001</v>
      </c>
      <c r="G187" s="13">
        <f t="shared" si="20"/>
        <v>0</v>
      </c>
      <c r="H187" s="13">
        <f t="shared" si="17"/>
        <v>303972.62</v>
      </c>
      <c r="I187" s="28">
        <f>VLOOKUP(A187,'Berekening 2024 def.'!$A$19:$H$360,8,FALSE)</f>
        <v>284267.40999999997</v>
      </c>
      <c r="J187" s="16">
        <f t="shared" si="18"/>
        <v>19705.210000000021</v>
      </c>
      <c r="K187" s="19">
        <f t="shared" si="19"/>
        <v>6.9319272300683438E-2</v>
      </c>
      <c r="M187" s="51"/>
      <c r="N187" s="41"/>
    </row>
    <row r="188" spans="1:14" x14ac:dyDescent="0.2">
      <c r="A188" s="54" t="s">
        <v>164</v>
      </c>
      <c r="B188" s="12">
        <f>VLOOKUP(A188,'Ascores 2025 voorlopig'!$A$2:$D$343,2,FALSE)</f>
        <v>580.02</v>
      </c>
      <c r="C188" s="12">
        <f t="shared" si="14"/>
        <v>290.01</v>
      </c>
      <c r="D188" s="12">
        <f>VLOOKUP(A188,'Ascores 2025 voorlopig'!$A$2:$F$343,4,FALSE)</f>
        <v>549.91</v>
      </c>
      <c r="E188" s="12">
        <f t="shared" si="15"/>
        <v>274.95499999999998</v>
      </c>
      <c r="F188" s="13">
        <f t="shared" si="16"/>
        <v>364317.68024999998</v>
      </c>
      <c r="G188" s="13">
        <f t="shared" si="20"/>
        <v>0</v>
      </c>
      <c r="H188" s="13">
        <f t="shared" si="17"/>
        <v>364317.68</v>
      </c>
      <c r="I188" s="28">
        <f>VLOOKUP(A188,'Berekening 2024 def.'!$A$19:$H$360,8,FALSE)</f>
        <v>355544.16</v>
      </c>
      <c r="J188" s="16">
        <f t="shared" si="18"/>
        <v>8773.5200000000186</v>
      </c>
      <c r="K188" s="19">
        <f t="shared" si="19"/>
        <v>2.4676315875923876E-2</v>
      </c>
      <c r="M188" s="51"/>
      <c r="N188" s="41"/>
    </row>
    <row r="189" spans="1:14" x14ac:dyDescent="0.2">
      <c r="A189" s="54" t="s">
        <v>165</v>
      </c>
      <c r="B189" s="12">
        <f>VLOOKUP(A189,'Ascores 2025 voorlopig'!$A$2:$D$343,2,FALSE)</f>
        <v>715.11</v>
      </c>
      <c r="C189" s="12">
        <f t="shared" si="14"/>
        <v>357.55500000000001</v>
      </c>
      <c r="D189" s="12">
        <f>VLOOKUP(A189,'Ascores 2025 voorlopig'!$A$2:$F$343,4,FALSE)</f>
        <v>857.73</v>
      </c>
      <c r="E189" s="12">
        <f t="shared" si="15"/>
        <v>428.86500000000001</v>
      </c>
      <c r="F189" s="13">
        <f t="shared" si="16"/>
        <v>507122.93700000009</v>
      </c>
      <c r="G189" s="13">
        <f t="shared" si="20"/>
        <v>0</v>
      </c>
      <c r="H189" s="13">
        <f t="shared" si="17"/>
        <v>507122.94</v>
      </c>
      <c r="I189" s="28">
        <f>VLOOKUP(A189,'Berekening 2024 def.'!$A$19:$H$360,8,FALSE)</f>
        <v>473450.92</v>
      </c>
      <c r="J189" s="16">
        <f t="shared" si="18"/>
        <v>33672.020000000019</v>
      </c>
      <c r="K189" s="19">
        <f t="shared" si="19"/>
        <v>7.1120402511838016E-2</v>
      </c>
      <c r="M189" s="51"/>
      <c r="N189" s="41"/>
    </row>
    <row r="190" spans="1:14" x14ac:dyDescent="0.2">
      <c r="A190" s="54" t="s">
        <v>166</v>
      </c>
      <c r="B190" s="12">
        <f>VLOOKUP(A190,'Ascores 2025 voorlopig'!$A$2:$D$343,2,FALSE)</f>
        <v>610.79</v>
      </c>
      <c r="C190" s="12">
        <f t="shared" si="14"/>
        <v>305.39499999999998</v>
      </c>
      <c r="D190" s="12">
        <f>VLOOKUP(A190,'Ascores 2025 voorlopig'!$A$2:$F$343,4,FALSE)</f>
        <v>594.86</v>
      </c>
      <c r="E190" s="12">
        <f t="shared" si="15"/>
        <v>297.43</v>
      </c>
      <c r="F190" s="13">
        <f t="shared" si="16"/>
        <v>388731.70125000004</v>
      </c>
      <c r="G190" s="13">
        <f t="shared" si="20"/>
        <v>0</v>
      </c>
      <c r="H190" s="13">
        <f t="shared" si="17"/>
        <v>388731.7</v>
      </c>
      <c r="I190" s="28">
        <f>VLOOKUP(A190,'Berekening 2024 def.'!$A$19:$H$360,8,FALSE)</f>
        <v>393340.97</v>
      </c>
      <c r="J190" s="16">
        <f t="shared" si="18"/>
        <v>-4609.2699999999604</v>
      </c>
      <c r="K190" s="19">
        <f t="shared" si="19"/>
        <v>-1.1718255537936871E-2</v>
      </c>
      <c r="M190" s="51"/>
      <c r="N190" s="41"/>
    </row>
    <row r="191" spans="1:14" x14ac:dyDescent="0.2">
      <c r="A191" s="54" t="s">
        <v>167</v>
      </c>
      <c r="B191" s="12">
        <f>VLOOKUP(A191,'Ascores 2025 voorlopig'!$A$2:$D$343,2,FALSE)</f>
        <v>788.01</v>
      </c>
      <c r="C191" s="12">
        <f t="shared" si="14"/>
        <v>394.005</v>
      </c>
      <c r="D191" s="12">
        <f>VLOOKUP(A191,'Ascores 2025 voorlopig'!$A$2:$F$343,4,FALSE)</f>
        <v>818.14</v>
      </c>
      <c r="E191" s="12">
        <f t="shared" si="15"/>
        <v>409.07</v>
      </c>
      <c r="F191" s="13">
        <f t="shared" si="16"/>
        <v>517862.91375000007</v>
      </c>
      <c r="G191" s="13">
        <f t="shared" si="20"/>
        <v>0</v>
      </c>
      <c r="H191" s="13">
        <f t="shared" si="17"/>
        <v>517862.91</v>
      </c>
      <c r="I191" s="28">
        <f>VLOOKUP(A191,'Berekening 2024 def.'!$A$19:$H$360,8,FALSE)</f>
        <v>503215.5</v>
      </c>
      <c r="J191" s="16">
        <f t="shared" si="18"/>
        <v>14647.409999999974</v>
      </c>
      <c r="K191" s="19">
        <f t="shared" si="19"/>
        <v>2.9107628838936746E-2</v>
      </c>
      <c r="M191" s="51"/>
      <c r="N191" s="41"/>
    </row>
    <row r="192" spans="1:14" x14ac:dyDescent="0.2">
      <c r="A192" s="54" t="s">
        <v>168</v>
      </c>
      <c r="B192" s="12">
        <f>VLOOKUP(A192,'Ascores 2025 voorlopig'!$A$2:$D$343,2,FALSE)</f>
        <v>962.28</v>
      </c>
      <c r="C192" s="12">
        <f t="shared" si="14"/>
        <v>481.14</v>
      </c>
      <c r="D192" s="12">
        <f>VLOOKUP(A192,'Ascores 2025 voorlopig'!$A$2:$F$343,4,FALSE)</f>
        <v>806.51</v>
      </c>
      <c r="E192" s="12">
        <f t="shared" si="15"/>
        <v>403.255</v>
      </c>
      <c r="F192" s="13">
        <f t="shared" si="16"/>
        <v>570302.11575</v>
      </c>
      <c r="G192" s="13">
        <f t="shared" si="20"/>
        <v>0</v>
      </c>
      <c r="H192" s="13">
        <f t="shared" si="17"/>
        <v>570302.12</v>
      </c>
      <c r="I192" s="28">
        <f>VLOOKUP(A192,'Berekening 2024 def.'!$A$19:$H$360,8,FALSE)</f>
        <v>581829.66</v>
      </c>
      <c r="J192" s="16">
        <f t="shared" si="18"/>
        <v>-11527.540000000037</v>
      </c>
      <c r="K192" s="19">
        <f t="shared" si="19"/>
        <v>-1.9812568510171925E-2</v>
      </c>
      <c r="M192" s="51"/>
      <c r="N192" s="41"/>
    </row>
    <row r="193" spans="1:14" x14ac:dyDescent="0.2">
      <c r="A193" s="54" t="s">
        <v>169</v>
      </c>
      <c r="B193" s="12">
        <f>VLOOKUP(A193,'Ascores 2025 voorlopig'!$A$2:$D$343,2,FALSE)</f>
        <v>466.9</v>
      </c>
      <c r="C193" s="12">
        <f t="shared" si="14"/>
        <v>233.45</v>
      </c>
      <c r="D193" s="12">
        <f>VLOOKUP(A193,'Ascores 2025 voorlopig'!$A$2:$F$343,4,FALSE)</f>
        <v>529.83000000000004</v>
      </c>
      <c r="E193" s="12">
        <f t="shared" si="15"/>
        <v>264.91500000000002</v>
      </c>
      <c r="F193" s="13">
        <f t="shared" si="16"/>
        <v>321370.67025000002</v>
      </c>
      <c r="G193" s="13">
        <f t="shared" si="20"/>
        <v>0</v>
      </c>
      <c r="H193" s="13">
        <f t="shared" si="17"/>
        <v>321370.67</v>
      </c>
      <c r="I193" s="28">
        <f>VLOOKUP(A193,'Berekening 2024 def.'!$A$19:$H$360,8,FALSE)</f>
        <v>283299.17</v>
      </c>
      <c r="J193" s="16">
        <f t="shared" si="18"/>
        <v>38071.5</v>
      </c>
      <c r="K193" s="19">
        <f t="shared" si="19"/>
        <v>0.13438620381415167</v>
      </c>
      <c r="M193" s="51"/>
      <c r="N193" s="41"/>
    </row>
    <row r="194" spans="1:14" x14ac:dyDescent="0.2">
      <c r="A194" s="54" t="s">
        <v>366</v>
      </c>
      <c r="B194" s="12">
        <f>VLOOKUP(A194,'Ascores 2025 voorlopig'!$A$2:$D$343,2,FALSE)</f>
        <v>2128.35</v>
      </c>
      <c r="C194" s="12">
        <f t="shared" si="14"/>
        <v>1064.175</v>
      </c>
      <c r="D194" s="12">
        <f>VLOOKUP(A194,'Ascores 2025 voorlopig'!$A$2:$F$343,4,FALSE)</f>
        <v>2285.3200000000002</v>
      </c>
      <c r="E194" s="12">
        <f t="shared" si="15"/>
        <v>1142.6600000000001</v>
      </c>
      <c r="F194" s="13">
        <f t="shared" si="16"/>
        <v>1423077.54975</v>
      </c>
      <c r="G194" s="13">
        <f t="shared" si="20"/>
        <v>0</v>
      </c>
      <c r="H194" s="13">
        <f t="shared" si="17"/>
        <v>1423077.55</v>
      </c>
      <c r="I194" s="28">
        <f>VLOOKUP(A194,'Berekening 2024 def.'!$A$19:$H$360,8,FALSE)</f>
        <v>1382298.59</v>
      </c>
      <c r="J194" s="16">
        <f t="shared" si="18"/>
        <v>40778.959999999963</v>
      </c>
      <c r="K194" s="19">
        <f t="shared" si="19"/>
        <v>2.9500833101479152E-2</v>
      </c>
      <c r="M194" s="51"/>
      <c r="N194" s="41"/>
    </row>
    <row r="195" spans="1:14" x14ac:dyDescent="0.2">
      <c r="A195" s="54" t="s">
        <v>170</v>
      </c>
      <c r="B195" s="12">
        <f>VLOOKUP(A195,'Ascores 2025 voorlopig'!$A$2:$D$343,2,FALSE)</f>
        <v>3702.69</v>
      </c>
      <c r="C195" s="12">
        <f t="shared" si="14"/>
        <v>1851.345</v>
      </c>
      <c r="D195" s="12">
        <f>VLOOKUP(A195,'Ascores 2025 voorlopig'!$A$2:$F$343,4,FALSE)</f>
        <v>3635.55</v>
      </c>
      <c r="E195" s="12">
        <f t="shared" si="15"/>
        <v>1817.7750000000001</v>
      </c>
      <c r="F195" s="13">
        <f t="shared" si="16"/>
        <v>2366032.0320000001</v>
      </c>
      <c r="G195" s="13">
        <f t="shared" si="20"/>
        <v>0</v>
      </c>
      <c r="H195" s="13">
        <f t="shared" si="17"/>
        <v>2366032.0299999998</v>
      </c>
      <c r="I195" s="28">
        <f>VLOOKUP(A195,'Berekening 2024 def.'!$A$19:$H$360,8,FALSE)</f>
        <v>2318598.02</v>
      </c>
      <c r="J195" s="16">
        <f t="shared" si="18"/>
        <v>47434.009999999776</v>
      </c>
      <c r="K195" s="19">
        <f t="shared" si="19"/>
        <v>2.0458056804516626E-2</v>
      </c>
      <c r="M195" s="51"/>
      <c r="N195" s="41"/>
    </row>
    <row r="196" spans="1:14" x14ac:dyDescent="0.2">
      <c r="A196" s="54" t="s">
        <v>171</v>
      </c>
      <c r="B196" s="12">
        <f>VLOOKUP(A196,'Ascores 2025 voorlopig'!$A$2:$D$343,2,FALSE)</f>
        <v>6132.26</v>
      </c>
      <c r="C196" s="12">
        <f t="shared" si="14"/>
        <v>3066.13</v>
      </c>
      <c r="D196" s="12">
        <f>VLOOKUP(A196,'Ascores 2025 voorlopig'!$A$2:$F$343,4,FALSE)</f>
        <v>6594.66</v>
      </c>
      <c r="E196" s="12">
        <f t="shared" si="15"/>
        <v>3297.33</v>
      </c>
      <c r="F196" s="13">
        <f t="shared" si="16"/>
        <v>4103477.1810000003</v>
      </c>
      <c r="G196" s="13">
        <f t="shared" si="20"/>
        <v>0</v>
      </c>
      <c r="H196" s="13">
        <f t="shared" si="17"/>
        <v>4103477.18</v>
      </c>
      <c r="I196" s="28">
        <f>VLOOKUP(A196,'Berekening 2024 def.'!$A$19:$H$360,8,FALSE)</f>
        <v>3799978.94</v>
      </c>
      <c r="J196" s="16">
        <f t="shared" si="18"/>
        <v>303498.24000000022</v>
      </c>
      <c r="K196" s="19">
        <f t="shared" si="19"/>
        <v>7.9868400533819855E-2</v>
      </c>
      <c r="M196" s="51"/>
      <c r="N196" s="41"/>
    </row>
    <row r="197" spans="1:14" x14ac:dyDescent="0.2">
      <c r="A197" s="54" t="s">
        <v>172</v>
      </c>
      <c r="B197" s="12">
        <f>VLOOKUP(A197,'Ascores 2025 voorlopig'!$A$2:$D$343,2,FALSE)</f>
        <v>2088.6999999999998</v>
      </c>
      <c r="C197" s="12">
        <f t="shared" si="14"/>
        <v>1044.3499999999999</v>
      </c>
      <c r="D197" s="12">
        <f>VLOOKUP(A197,'Ascores 2025 voorlopig'!$A$2:$F$343,4,FALSE)</f>
        <v>2262.46</v>
      </c>
      <c r="E197" s="12">
        <f t="shared" si="15"/>
        <v>1131.23</v>
      </c>
      <c r="F197" s="13">
        <f t="shared" si="16"/>
        <v>1402922.763</v>
      </c>
      <c r="G197" s="13">
        <f t="shared" si="20"/>
        <v>0</v>
      </c>
      <c r="H197" s="13">
        <f t="shared" si="17"/>
        <v>1402922.76</v>
      </c>
      <c r="I197" s="28">
        <f>VLOOKUP(A197,'Berekening 2024 def.'!$A$19:$H$360,8,FALSE)</f>
        <v>1294915.58</v>
      </c>
      <c r="J197" s="16">
        <f t="shared" si="18"/>
        <v>108007.17999999993</v>
      </c>
      <c r="K197" s="19">
        <f t="shared" si="19"/>
        <v>8.3408665142479729E-2</v>
      </c>
      <c r="M197" s="51"/>
      <c r="N197" s="41"/>
    </row>
    <row r="198" spans="1:14" x14ac:dyDescent="0.2">
      <c r="A198" s="54" t="s">
        <v>173</v>
      </c>
      <c r="B198" s="12">
        <f>VLOOKUP(A198,'Ascores 2025 voorlopig'!$A$2:$D$343,2,FALSE)</f>
        <v>294.88</v>
      </c>
      <c r="C198" s="12">
        <f t="shared" si="14"/>
        <v>147.44</v>
      </c>
      <c r="D198" s="12">
        <f>VLOOKUP(A198,'Ascores 2025 voorlopig'!$A$2:$F$343,4,FALSE)</f>
        <v>252.8</v>
      </c>
      <c r="E198" s="12">
        <f t="shared" si="15"/>
        <v>126.4</v>
      </c>
      <c r="F198" s="13">
        <f t="shared" si="16"/>
        <v>176585.72400000002</v>
      </c>
      <c r="G198" s="13">
        <f t="shared" si="20"/>
        <v>0</v>
      </c>
      <c r="H198" s="13">
        <f t="shared" si="17"/>
        <v>176585.72</v>
      </c>
      <c r="I198" s="28">
        <f>VLOOKUP(A198,'Berekening 2024 def.'!$A$19:$H$360,8,FALSE)</f>
        <v>172543.25</v>
      </c>
      <c r="J198" s="16">
        <f t="shared" si="18"/>
        <v>4042.4700000000012</v>
      </c>
      <c r="K198" s="19">
        <f t="shared" si="19"/>
        <v>2.3428734534674648E-2</v>
      </c>
      <c r="M198" s="51"/>
      <c r="N198" s="41"/>
    </row>
    <row r="199" spans="1:14" x14ac:dyDescent="0.2">
      <c r="A199" s="54" t="s">
        <v>174</v>
      </c>
      <c r="B199" s="12">
        <f>VLOOKUP(A199,'Ascores 2025 voorlopig'!$A$2:$D$343,2,FALSE)</f>
        <v>2695.03</v>
      </c>
      <c r="C199" s="12">
        <f t="shared" si="14"/>
        <v>1347.5150000000001</v>
      </c>
      <c r="D199" s="12">
        <f>VLOOKUP(A199,'Ascores 2025 voorlopig'!$A$2:$F$343,4,FALSE)</f>
        <v>2756.28</v>
      </c>
      <c r="E199" s="12">
        <f t="shared" si="15"/>
        <v>1378.14</v>
      </c>
      <c r="F199" s="13">
        <f t="shared" si="16"/>
        <v>1757638.6267500003</v>
      </c>
      <c r="G199" s="13">
        <f t="shared" si="20"/>
        <v>0</v>
      </c>
      <c r="H199" s="13">
        <f t="shared" si="17"/>
        <v>1757638.63</v>
      </c>
      <c r="I199" s="28">
        <f>VLOOKUP(A199,'Berekening 2024 def.'!$A$19:$H$360,8,FALSE)</f>
        <v>1828371.75</v>
      </c>
      <c r="J199" s="16">
        <f t="shared" si="18"/>
        <v>-70733.120000000112</v>
      </c>
      <c r="K199" s="19">
        <f t="shared" si="19"/>
        <v>-3.8686399524604398E-2</v>
      </c>
      <c r="M199" s="51"/>
      <c r="N199" s="41"/>
    </row>
    <row r="200" spans="1:14" x14ac:dyDescent="0.2">
      <c r="A200" s="54" t="s">
        <v>175</v>
      </c>
      <c r="B200" s="12">
        <f>VLOOKUP(A200,'Ascores 2025 voorlopig'!$A$2:$D$343,2,FALSE)</f>
        <v>922.28</v>
      </c>
      <c r="C200" s="12">
        <f t="shared" si="14"/>
        <v>461.14</v>
      </c>
      <c r="D200" s="12">
        <f>VLOOKUP(A200,'Ascores 2025 voorlopig'!$A$2:$F$343,4,FALSE)</f>
        <v>907.17</v>
      </c>
      <c r="E200" s="12">
        <f t="shared" si="15"/>
        <v>453.58499999999998</v>
      </c>
      <c r="F200" s="13">
        <f t="shared" si="16"/>
        <v>589860.41625000001</v>
      </c>
      <c r="G200" s="13">
        <f t="shared" si="20"/>
        <v>0</v>
      </c>
      <c r="H200" s="13">
        <f t="shared" si="17"/>
        <v>589860.42000000004</v>
      </c>
      <c r="I200" s="28">
        <f>VLOOKUP(A200,'Berekening 2024 def.'!$A$19:$H$360,8,FALSE)</f>
        <v>544650.46</v>
      </c>
      <c r="J200" s="16">
        <f t="shared" si="18"/>
        <v>45209.960000000079</v>
      </c>
      <c r="K200" s="19">
        <f t="shared" si="19"/>
        <v>8.3007292420169965E-2</v>
      </c>
      <c r="M200" s="51"/>
      <c r="N200" s="41"/>
    </row>
    <row r="201" spans="1:14" x14ac:dyDescent="0.2">
      <c r="A201" s="54" t="s">
        <v>381</v>
      </c>
      <c r="B201" s="12">
        <f>VLOOKUP(A201,'Ascores 2025 voorlopig'!$A$2:$D$343,2,FALSE)</f>
        <v>2569.1999999999998</v>
      </c>
      <c r="C201" s="12">
        <f t="shared" si="14"/>
        <v>1284.5999999999999</v>
      </c>
      <c r="D201" s="12">
        <f>VLOOKUP(A201,'Ascores 2025 voorlopig'!$A$2:$F$343,4,FALSE)</f>
        <v>2653.09</v>
      </c>
      <c r="E201" s="12">
        <f t="shared" si="15"/>
        <v>1326.5450000000001</v>
      </c>
      <c r="F201" s="13">
        <f t="shared" si="16"/>
        <v>1683796.8532500002</v>
      </c>
      <c r="G201" s="13">
        <f t="shared" si="20"/>
        <v>0</v>
      </c>
      <c r="H201" s="13">
        <f t="shared" si="17"/>
        <v>1683796.85</v>
      </c>
      <c r="I201" s="28">
        <f>VLOOKUP(A201,'Berekening 2024 def.'!$A$19:$H$360,8,FALSE)</f>
        <v>1684653.79</v>
      </c>
      <c r="J201" s="16">
        <f t="shared" si="18"/>
        <v>-856.93999999994412</v>
      </c>
      <c r="K201" s="19">
        <f t="shared" si="19"/>
        <v>-5.0867424813732447E-4</v>
      </c>
      <c r="M201" s="51"/>
      <c r="N201" s="41"/>
    </row>
    <row r="202" spans="1:14" x14ac:dyDescent="0.2">
      <c r="A202" s="54" t="s">
        <v>176</v>
      </c>
      <c r="B202" s="12">
        <f>VLOOKUP(A202,'Ascores 2025 voorlopig'!$A$2:$D$343,2,FALSE)</f>
        <v>140.30000000000001</v>
      </c>
      <c r="C202" s="12">
        <f t="shared" si="14"/>
        <v>70.150000000000006</v>
      </c>
      <c r="D202" s="12">
        <f>VLOOKUP(A202,'Ascores 2025 voorlopig'!$A$2:$F$343,4,FALSE)</f>
        <v>124.68</v>
      </c>
      <c r="E202" s="12">
        <f t="shared" si="15"/>
        <v>62.34</v>
      </c>
      <c r="F202" s="13">
        <f t="shared" si="16"/>
        <v>85436.176500000016</v>
      </c>
      <c r="G202" s="13">
        <f t="shared" si="20"/>
        <v>0</v>
      </c>
      <c r="H202" s="13">
        <f t="shared" si="17"/>
        <v>85436.18</v>
      </c>
      <c r="I202" s="28">
        <f>VLOOKUP(A202,'Berekening 2024 def.'!$A$19:$H$360,8,FALSE)</f>
        <v>86247.5</v>
      </c>
      <c r="J202" s="16">
        <f t="shared" si="18"/>
        <v>-811.32000000000698</v>
      </c>
      <c r="K202" s="19">
        <f t="shared" si="19"/>
        <v>-9.4068813588800478E-3</v>
      </c>
      <c r="M202" s="51"/>
      <c r="N202" s="41"/>
    </row>
    <row r="203" spans="1:14" x14ac:dyDescent="0.2">
      <c r="A203" s="54" t="s">
        <v>177</v>
      </c>
      <c r="B203" s="12">
        <f>VLOOKUP(A203,'Ascores 2025 voorlopig'!$A$2:$D$343,2,FALSE)</f>
        <v>479.44</v>
      </c>
      <c r="C203" s="12">
        <f t="shared" si="14"/>
        <v>239.72</v>
      </c>
      <c r="D203" s="12">
        <f>VLOOKUP(A203,'Ascores 2025 voorlopig'!$A$2:$F$343,4,FALSE)</f>
        <v>540.01</v>
      </c>
      <c r="E203" s="12">
        <f t="shared" si="15"/>
        <v>270.005</v>
      </c>
      <c r="F203" s="13">
        <f t="shared" si="16"/>
        <v>328696.16625000001</v>
      </c>
      <c r="G203" s="13">
        <f t="shared" si="20"/>
        <v>0</v>
      </c>
      <c r="H203" s="13">
        <f t="shared" si="17"/>
        <v>328696.17</v>
      </c>
      <c r="I203" s="28">
        <f>VLOOKUP(A203,'Berekening 2024 def.'!$A$19:$H$360,8,FALSE)</f>
        <v>287085.28999999998</v>
      </c>
      <c r="J203" s="16">
        <f t="shared" si="18"/>
        <v>41610.880000000005</v>
      </c>
      <c r="K203" s="19">
        <f t="shared" si="19"/>
        <v>0.14494257089940069</v>
      </c>
      <c r="M203" s="51"/>
      <c r="N203" s="41"/>
    </row>
    <row r="204" spans="1:14" x14ac:dyDescent="0.2">
      <c r="A204" s="54" t="s">
        <v>178</v>
      </c>
      <c r="B204" s="12">
        <f>VLOOKUP(A204,'Ascores 2025 voorlopig'!$A$2:$D$343,2,FALSE)</f>
        <v>3810.29</v>
      </c>
      <c r="C204" s="12">
        <f t="shared" si="14"/>
        <v>1905.145</v>
      </c>
      <c r="D204" s="12">
        <f>VLOOKUP(A204,'Ascores 2025 voorlopig'!$A$2:$F$343,4,FALSE)</f>
        <v>3653.66</v>
      </c>
      <c r="E204" s="12">
        <f t="shared" si="15"/>
        <v>1826.83</v>
      </c>
      <c r="F204" s="13">
        <f t="shared" si="16"/>
        <v>2406564.0787499999</v>
      </c>
      <c r="G204" s="13">
        <f t="shared" si="20"/>
        <v>0</v>
      </c>
      <c r="H204" s="13">
        <f t="shared" si="17"/>
        <v>2406564.08</v>
      </c>
      <c r="I204" s="28">
        <f>VLOOKUP(A204,'Berekening 2024 def.'!$A$19:$H$360,8,FALSE)</f>
        <v>2388629.88</v>
      </c>
      <c r="J204" s="16">
        <f t="shared" si="18"/>
        <v>17934.200000000186</v>
      </c>
      <c r="K204" s="19">
        <f t="shared" si="19"/>
        <v>7.5081535863564539E-3</v>
      </c>
      <c r="M204" s="51"/>
      <c r="N204" s="41"/>
    </row>
    <row r="205" spans="1:14" x14ac:dyDescent="0.2">
      <c r="A205" s="54" t="s">
        <v>179</v>
      </c>
      <c r="B205" s="12">
        <f>VLOOKUP(A205,'Ascores 2025 voorlopig'!$A$2:$D$343,2,FALSE)</f>
        <v>1810.89</v>
      </c>
      <c r="C205" s="12">
        <f t="shared" si="14"/>
        <v>905.44500000000005</v>
      </c>
      <c r="D205" s="12">
        <f>VLOOKUP(A205,'Ascores 2025 voorlopig'!$A$2:$F$343,4,FALSE)</f>
        <v>1760.39</v>
      </c>
      <c r="E205" s="12">
        <f t="shared" si="15"/>
        <v>880.19500000000005</v>
      </c>
      <c r="F205" s="13">
        <f t="shared" si="16"/>
        <v>1151469.9540000001</v>
      </c>
      <c r="G205" s="13">
        <f t="shared" si="20"/>
        <v>0</v>
      </c>
      <c r="H205" s="13">
        <f t="shared" si="17"/>
        <v>1151469.95</v>
      </c>
      <c r="I205" s="28">
        <f>VLOOKUP(A205,'Berekening 2024 def.'!$A$19:$H$360,8,FALSE)</f>
        <v>1110837.06</v>
      </c>
      <c r="J205" s="16">
        <f t="shared" si="18"/>
        <v>40632.889999999898</v>
      </c>
      <c r="K205" s="19">
        <f t="shared" si="19"/>
        <v>3.6578622971041225E-2</v>
      </c>
      <c r="M205" s="51"/>
      <c r="N205" s="41"/>
    </row>
    <row r="206" spans="1:14" x14ac:dyDescent="0.2">
      <c r="A206" s="54" t="s">
        <v>180</v>
      </c>
      <c r="B206" s="12">
        <f>VLOOKUP(A206,'Ascores 2025 voorlopig'!$A$2:$D$343,2,FALSE)</f>
        <v>1478.4</v>
      </c>
      <c r="C206" s="12">
        <f t="shared" si="14"/>
        <v>739.2</v>
      </c>
      <c r="D206" s="12">
        <f>VLOOKUP(A206,'Ascores 2025 voorlopig'!$A$2:$F$343,4,FALSE)</f>
        <v>1470.91</v>
      </c>
      <c r="E206" s="12">
        <f t="shared" si="15"/>
        <v>735.45500000000004</v>
      </c>
      <c r="F206" s="13">
        <f t="shared" si="16"/>
        <v>950931.27675000019</v>
      </c>
      <c r="G206" s="13">
        <f t="shared" si="20"/>
        <v>0</v>
      </c>
      <c r="H206" s="13">
        <f t="shared" si="17"/>
        <v>950931.28</v>
      </c>
      <c r="I206" s="28">
        <f>VLOOKUP(A206,'Berekening 2024 def.'!$A$19:$H$360,8,FALSE)</f>
        <v>974549.8</v>
      </c>
      <c r="J206" s="16">
        <f t="shared" si="18"/>
        <v>-23618.520000000019</v>
      </c>
      <c r="K206" s="19">
        <f t="shared" si="19"/>
        <v>-2.4235313577612983E-2</v>
      </c>
      <c r="M206" s="51"/>
      <c r="N206" s="41"/>
    </row>
    <row r="207" spans="1:14" x14ac:dyDescent="0.2">
      <c r="A207" s="54" t="s">
        <v>181</v>
      </c>
      <c r="B207" s="12">
        <f>VLOOKUP(A207,'Ascores 2025 voorlopig'!$A$2:$D$343,2,FALSE)</f>
        <v>1462.73</v>
      </c>
      <c r="C207" s="12">
        <f t="shared" si="14"/>
        <v>731.36500000000001</v>
      </c>
      <c r="D207" s="12">
        <f>VLOOKUP(A207,'Ascores 2025 voorlopig'!$A$2:$F$343,4,FALSE)</f>
        <v>1448.98</v>
      </c>
      <c r="E207" s="12">
        <f t="shared" si="15"/>
        <v>724.49</v>
      </c>
      <c r="F207" s="13">
        <f t="shared" si="16"/>
        <v>938808.09675000003</v>
      </c>
      <c r="G207" s="13">
        <f t="shared" si="20"/>
        <v>0</v>
      </c>
      <c r="H207" s="13">
        <f t="shared" si="17"/>
        <v>938808.1</v>
      </c>
      <c r="I207" s="28">
        <f>VLOOKUP(A207,'Berekening 2024 def.'!$A$19:$H$360,8,FALSE)</f>
        <v>923779.83</v>
      </c>
      <c r="J207" s="16">
        <f t="shared" si="18"/>
        <v>15028.270000000019</v>
      </c>
      <c r="K207" s="19">
        <f t="shared" si="19"/>
        <v>1.6268237854901009E-2</v>
      </c>
      <c r="M207" s="51"/>
      <c r="N207" s="41"/>
    </row>
    <row r="208" spans="1:14" x14ac:dyDescent="0.2">
      <c r="A208" s="54" t="s">
        <v>182</v>
      </c>
      <c r="B208" s="12">
        <f>VLOOKUP(A208,'Ascores 2025 voorlopig'!$A$2:$D$343,2,FALSE)</f>
        <v>358.58</v>
      </c>
      <c r="C208" s="12">
        <f t="shared" si="14"/>
        <v>179.29</v>
      </c>
      <c r="D208" s="12">
        <f>VLOOKUP(A208,'Ascores 2025 voorlopig'!$A$2:$F$343,4,FALSE)</f>
        <v>460.54</v>
      </c>
      <c r="E208" s="12">
        <f t="shared" si="15"/>
        <v>230.27</v>
      </c>
      <c r="F208" s="13">
        <f t="shared" si="16"/>
        <v>264104.766</v>
      </c>
      <c r="G208" s="13">
        <f t="shared" si="20"/>
        <v>0</v>
      </c>
      <c r="H208" s="13">
        <f t="shared" si="17"/>
        <v>264104.77</v>
      </c>
      <c r="I208" s="28">
        <f>VLOOKUP(A208,'Berekening 2024 def.'!$A$19:$H$360,8,FALSE)</f>
        <v>233130.74</v>
      </c>
      <c r="J208" s="16">
        <f t="shared" si="18"/>
        <v>30974.030000000028</v>
      </c>
      <c r="K208" s="19">
        <f t="shared" si="19"/>
        <v>0.13286120054352346</v>
      </c>
      <c r="M208" s="51"/>
      <c r="N208" s="41"/>
    </row>
    <row r="209" spans="1:14" x14ac:dyDescent="0.2">
      <c r="A209" s="54" t="s">
        <v>183</v>
      </c>
      <c r="B209" s="12">
        <f>VLOOKUP(A209,'Ascores 2025 voorlopig'!$A$2:$D$343,2,FALSE)</f>
        <v>36.72</v>
      </c>
      <c r="C209" s="12">
        <f t="shared" si="14"/>
        <v>18.36</v>
      </c>
      <c r="D209" s="12">
        <f>VLOOKUP(A209,'Ascores 2025 voorlopig'!$A$2:$F$343,4,FALSE)</f>
        <v>54.2</v>
      </c>
      <c r="E209" s="12">
        <f t="shared" si="15"/>
        <v>27.1</v>
      </c>
      <c r="F209" s="13">
        <f t="shared" si="16"/>
        <v>29314.881000000001</v>
      </c>
      <c r="G209" s="13">
        <f t="shared" si="20"/>
        <v>34685.118999999999</v>
      </c>
      <c r="H209" s="13">
        <f t="shared" si="17"/>
        <v>64000</v>
      </c>
      <c r="I209" s="28">
        <f>VLOOKUP(A209,'Berekening 2024 def.'!$A$19:$H$360,8,FALSE)</f>
        <v>64000</v>
      </c>
      <c r="J209" s="16">
        <f t="shared" si="18"/>
        <v>0</v>
      </c>
      <c r="K209" s="19">
        <f t="shared" si="19"/>
        <v>0</v>
      </c>
      <c r="M209" s="51"/>
      <c r="N209" s="41"/>
    </row>
    <row r="210" spans="1:14" x14ac:dyDescent="0.2">
      <c r="A210" s="54" t="s">
        <v>184</v>
      </c>
      <c r="B210" s="12">
        <f>VLOOKUP(A210,'Ascores 2025 voorlopig'!$A$2:$D$343,2,FALSE)</f>
        <v>1634.96</v>
      </c>
      <c r="C210" s="12">
        <f t="shared" si="14"/>
        <v>817.48</v>
      </c>
      <c r="D210" s="12">
        <f>VLOOKUP(A210,'Ascores 2025 voorlopig'!$A$2:$F$343,4,FALSE)</f>
        <v>1637.66</v>
      </c>
      <c r="E210" s="12">
        <f t="shared" si="15"/>
        <v>818.83</v>
      </c>
      <c r="F210" s="13">
        <f t="shared" si="16"/>
        <v>1055174.5035000001</v>
      </c>
      <c r="G210" s="13">
        <f t="shared" si="20"/>
        <v>0</v>
      </c>
      <c r="H210" s="13">
        <f t="shared" si="17"/>
        <v>1055174.5</v>
      </c>
      <c r="I210" s="28">
        <f>VLOOKUP(A210,'Berekening 2024 def.'!$A$19:$H$360,8,FALSE)</f>
        <v>951260.53</v>
      </c>
      <c r="J210" s="16">
        <f t="shared" si="18"/>
        <v>103913.96999999997</v>
      </c>
      <c r="K210" s="19">
        <f t="shared" si="19"/>
        <v>0.10923818104804577</v>
      </c>
      <c r="M210" s="51"/>
      <c r="N210" s="41"/>
    </row>
    <row r="211" spans="1:14" x14ac:dyDescent="0.2">
      <c r="A211" s="54" t="s">
        <v>185</v>
      </c>
      <c r="B211" s="12">
        <f>VLOOKUP(A211,'Ascores 2025 voorlopig'!$A$2:$D$343,2,FALSE)</f>
        <v>330.81</v>
      </c>
      <c r="C211" s="12">
        <f t="shared" si="14"/>
        <v>165.405</v>
      </c>
      <c r="D211" s="12">
        <f>VLOOKUP(A211,'Ascores 2025 voorlopig'!$A$2:$F$343,4,FALSE)</f>
        <v>277.52</v>
      </c>
      <c r="E211" s="12">
        <f t="shared" si="15"/>
        <v>138.76</v>
      </c>
      <c r="F211" s="13">
        <f t="shared" si="16"/>
        <v>196140.80024999997</v>
      </c>
      <c r="G211" s="13">
        <f t="shared" si="20"/>
        <v>0</v>
      </c>
      <c r="H211" s="13">
        <f t="shared" si="17"/>
        <v>196140.79999999999</v>
      </c>
      <c r="I211" s="28">
        <f>VLOOKUP(A211,'Berekening 2024 def.'!$A$19:$H$360,8,FALSE)</f>
        <v>214187.3</v>
      </c>
      <c r="J211" s="16">
        <f t="shared" si="18"/>
        <v>-18046.5</v>
      </c>
      <c r="K211" s="19">
        <f t="shared" si="19"/>
        <v>-8.4255695832572711E-2</v>
      </c>
      <c r="M211" s="51"/>
      <c r="N211" s="41"/>
    </row>
    <row r="212" spans="1:14" x14ac:dyDescent="0.2">
      <c r="A212" s="54" t="s">
        <v>186</v>
      </c>
      <c r="B212" s="12">
        <f>VLOOKUP(A212,'Ascores 2025 voorlopig'!$A$2:$D$343,2,FALSE)</f>
        <v>3672.14</v>
      </c>
      <c r="C212" s="12">
        <f t="shared" ref="C212:C275" si="21">B212/2</f>
        <v>1836.07</v>
      </c>
      <c r="D212" s="12">
        <f>VLOOKUP(A212,'Ascores 2025 voorlopig'!$A$2:$F$343,4,FALSE)</f>
        <v>3650.61</v>
      </c>
      <c r="E212" s="12">
        <f t="shared" ref="E212:E275" si="22">D212/2</f>
        <v>1825.3050000000001</v>
      </c>
      <c r="F212" s="13">
        <f t="shared" ref="F212:F275" si="23">$B$14*(C212+E212)</f>
        <v>2361037.6687500002</v>
      </c>
      <c r="G212" s="13">
        <f t="shared" si="20"/>
        <v>0</v>
      </c>
      <c r="H212" s="13">
        <f t="shared" ref="H212:H275" si="24">ROUND(F212+G212,2)</f>
        <v>2361037.67</v>
      </c>
      <c r="I212" s="28">
        <f>VLOOKUP(A212,'Berekening 2024 def.'!$A$19:$H$360,8,FALSE)</f>
        <v>2296788.4500000002</v>
      </c>
      <c r="J212" s="16">
        <f t="shared" ref="J212:J275" si="25">H212-I212</f>
        <v>64249.219999999739</v>
      </c>
      <c r="K212" s="19">
        <f t="shared" ref="K212:K275" si="26">J212/I212</f>
        <v>2.79735036110965E-2</v>
      </c>
      <c r="M212" s="51"/>
      <c r="N212" s="41"/>
    </row>
    <row r="213" spans="1:14" x14ac:dyDescent="0.2">
      <c r="A213" s="54" t="s">
        <v>187</v>
      </c>
      <c r="B213" s="12">
        <f>VLOOKUP(A213,'Ascores 2025 voorlopig'!$A$2:$D$343,2,FALSE)</f>
        <v>616.9</v>
      </c>
      <c r="C213" s="12">
        <f t="shared" si="21"/>
        <v>308.45</v>
      </c>
      <c r="D213" s="12">
        <f>VLOOKUP(A213,'Ascores 2025 voorlopig'!$A$2:$F$343,4,FALSE)</f>
        <v>814.9</v>
      </c>
      <c r="E213" s="12">
        <f t="shared" si="22"/>
        <v>407.45</v>
      </c>
      <c r="F213" s="13">
        <f t="shared" si="23"/>
        <v>461648.11499999999</v>
      </c>
      <c r="G213" s="13">
        <f t="shared" ref="G213:G276" si="27">IF(F213&lt;$F$16,$F$16-F213,0)</f>
        <v>0</v>
      </c>
      <c r="H213" s="13">
        <f t="shared" si="24"/>
        <v>461648.12</v>
      </c>
      <c r="I213" s="28">
        <f>VLOOKUP(A213,'Berekening 2024 def.'!$A$19:$H$360,8,FALSE)</f>
        <v>401598.37</v>
      </c>
      <c r="J213" s="16">
        <f t="shared" si="25"/>
        <v>60049.75</v>
      </c>
      <c r="K213" s="19">
        <f t="shared" si="26"/>
        <v>0.14952687681476395</v>
      </c>
      <c r="M213" s="51"/>
      <c r="N213" s="41"/>
    </row>
    <row r="214" spans="1:14" x14ac:dyDescent="0.2">
      <c r="A214" s="54" t="s">
        <v>188</v>
      </c>
      <c r="B214" s="12">
        <f>VLOOKUP(A214,'Ascores 2025 voorlopig'!$A$2:$D$343,2,FALSE)</f>
        <v>1555.92</v>
      </c>
      <c r="C214" s="12">
        <f t="shared" si="21"/>
        <v>777.96</v>
      </c>
      <c r="D214" s="12">
        <f>VLOOKUP(A214,'Ascores 2025 voorlopig'!$A$2:$F$343,4,FALSE)</f>
        <v>1421.23</v>
      </c>
      <c r="E214" s="12">
        <f t="shared" si="22"/>
        <v>710.61500000000001</v>
      </c>
      <c r="F214" s="13">
        <f t="shared" si="23"/>
        <v>959907.58875000011</v>
      </c>
      <c r="G214" s="13">
        <f t="shared" si="27"/>
        <v>0</v>
      </c>
      <c r="H214" s="13">
        <f t="shared" si="24"/>
        <v>959907.59</v>
      </c>
      <c r="I214" s="28">
        <f>VLOOKUP(A214,'Berekening 2024 def.'!$A$19:$H$360,8,FALSE)</f>
        <v>988172.73</v>
      </c>
      <c r="J214" s="16">
        <f t="shared" si="25"/>
        <v>-28265.140000000014</v>
      </c>
      <c r="K214" s="19">
        <f t="shared" si="26"/>
        <v>-2.8603440615083575E-2</v>
      </c>
      <c r="M214" s="51"/>
      <c r="N214" s="41"/>
    </row>
    <row r="215" spans="1:14" x14ac:dyDescent="0.2">
      <c r="A215" s="54" t="s">
        <v>189</v>
      </c>
      <c r="B215" s="12">
        <f>VLOOKUP(A215,'Ascores 2025 voorlopig'!$A$2:$D$343,2,FALSE)</f>
        <v>9148.5499999999993</v>
      </c>
      <c r="C215" s="12">
        <f t="shared" si="21"/>
        <v>4574.2749999999996</v>
      </c>
      <c r="D215" s="12">
        <f>VLOOKUP(A215,'Ascores 2025 voorlopig'!$A$2:$F$343,4,FALSE)</f>
        <v>9881.11</v>
      </c>
      <c r="E215" s="12">
        <f t="shared" si="22"/>
        <v>4940.5550000000003</v>
      </c>
      <c r="F215" s="13">
        <f t="shared" si="23"/>
        <v>6135638.1255000001</v>
      </c>
      <c r="G215" s="13">
        <f t="shared" si="27"/>
        <v>0</v>
      </c>
      <c r="H215" s="13">
        <f t="shared" si="24"/>
        <v>6135638.1299999999</v>
      </c>
      <c r="I215" s="28">
        <f>VLOOKUP(A215,'Berekening 2024 def.'!$A$19:$H$360,8,FALSE)</f>
        <v>5974743.2000000002</v>
      </c>
      <c r="J215" s="16">
        <f t="shared" si="25"/>
        <v>160894.9299999997</v>
      </c>
      <c r="K215" s="19">
        <f t="shared" si="26"/>
        <v>2.692917914865357E-2</v>
      </c>
      <c r="M215" s="51"/>
      <c r="N215" s="41"/>
    </row>
    <row r="216" spans="1:14" x14ac:dyDescent="0.2">
      <c r="A216" s="54" t="s">
        <v>190</v>
      </c>
      <c r="B216" s="12">
        <f>VLOOKUP(A216,'Ascores 2025 voorlopig'!$A$2:$D$343,2,FALSE)</f>
        <v>6884.47</v>
      </c>
      <c r="C216" s="12">
        <f t="shared" si="21"/>
        <v>3442.2350000000001</v>
      </c>
      <c r="D216" s="12">
        <f>VLOOKUP(A216,'Ascores 2025 voorlopig'!$A$2:$F$343,4,FALSE)</f>
        <v>7567.17</v>
      </c>
      <c r="E216" s="12">
        <f t="shared" si="22"/>
        <v>3783.585</v>
      </c>
      <c r="F216" s="13">
        <f t="shared" si="23"/>
        <v>4659570.0269999998</v>
      </c>
      <c r="G216" s="13">
        <f t="shared" si="27"/>
        <v>0</v>
      </c>
      <c r="H216" s="13">
        <f t="shared" si="24"/>
        <v>4659570.03</v>
      </c>
      <c r="I216" s="28">
        <f>VLOOKUP(A216,'Berekening 2024 def.'!$A$19:$H$360,8,FALSE)</f>
        <v>4508078.9000000004</v>
      </c>
      <c r="J216" s="16">
        <f t="shared" si="25"/>
        <v>151491.12999999989</v>
      </c>
      <c r="K216" s="19">
        <f t="shared" si="26"/>
        <v>3.3604365265213057E-2</v>
      </c>
      <c r="M216" s="51"/>
      <c r="N216" s="41"/>
    </row>
    <row r="217" spans="1:14" x14ac:dyDescent="0.2">
      <c r="A217" s="54" t="s">
        <v>191</v>
      </c>
      <c r="B217" s="12">
        <f>VLOOKUP(A217,'Ascores 2025 voorlopig'!$A$2:$D$343,2,FALSE)</f>
        <v>1205.31</v>
      </c>
      <c r="C217" s="12">
        <f t="shared" si="21"/>
        <v>602.65499999999997</v>
      </c>
      <c r="D217" s="12">
        <f>VLOOKUP(A217,'Ascores 2025 voorlopig'!$A$2:$F$343,4,FALSE)</f>
        <v>1237.95</v>
      </c>
      <c r="E217" s="12">
        <f t="shared" si="22"/>
        <v>618.97500000000002</v>
      </c>
      <c r="F217" s="13">
        <f t="shared" si="23"/>
        <v>787768.10550000006</v>
      </c>
      <c r="G217" s="13">
        <f t="shared" si="27"/>
        <v>0</v>
      </c>
      <c r="H217" s="13">
        <f t="shared" si="24"/>
        <v>787768.11</v>
      </c>
      <c r="I217" s="28">
        <f>VLOOKUP(A217,'Berekening 2024 def.'!$A$19:$H$360,8,FALSE)</f>
        <v>785540</v>
      </c>
      <c r="J217" s="16">
        <f t="shared" si="25"/>
        <v>2228.109999999986</v>
      </c>
      <c r="K217" s="19">
        <f t="shared" si="26"/>
        <v>2.8364055299538991E-3</v>
      </c>
      <c r="M217" s="51"/>
      <c r="N217" s="41"/>
    </row>
    <row r="218" spans="1:14" x14ac:dyDescent="0.2">
      <c r="A218" s="54" t="s">
        <v>192</v>
      </c>
      <c r="B218" s="12">
        <f>VLOOKUP(A218,'Ascores 2025 voorlopig'!$A$2:$D$343,2,FALSE)</f>
        <v>246.25</v>
      </c>
      <c r="C218" s="12">
        <f t="shared" si="21"/>
        <v>123.125</v>
      </c>
      <c r="D218" s="12">
        <f>VLOOKUP(A218,'Ascores 2025 voorlopig'!$A$2:$F$343,4,FALSE)</f>
        <v>269.42</v>
      </c>
      <c r="E218" s="12">
        <f t="shared" si="22"/>
        <v>134.71</v>
      </c>
      <c r="F218" s="13">
        <f t="shared" si="23"/>
        <v>166264.89975000004</v>
      </c>
      <c r="G218" s="13">
        <f t="shared" si="27"/>
        <v>0</v>
      </c>
      <c r="H218" s="13">
        <f t="shared" si="24"/>
        <v>166264.9</v>
      </c>
      <c r="I218" s="28">
        <f>VLOOKUP(A218,'Berekening 2024 def.'!$A$19:$H$360,8,FALSE)</f>
        <v>154481.20000000001</v>
      </c>
      <c r="J218" s="16">
        <f t="shared" si="25"/>
        <v>11783.699999999983</v>
      </c>
      <c r="K218" s="19">
        <f t="shared" si="26"/>
        <v>7.6279184781060619E-2</v>
      </c>
      <c r="M218" s="51"/>
      <c r="N218" s="41"/>
    </row>
    <row r="219" spans="1:14" x14ac:dyDescent="0.2">
      <c r="A219" s="54" t="s">
        <v>193</v>
      </c>
      <c r="B219" s="12">
        <f>VLOOKUP(A219,'Ascores 2025 voorlopig'!$A$2:$D$343,2,FALSE)</f>
        <v>513.51</v>
      </c>
      <c r="C219" s="12">
        <f t="shared" si="21"/>
        <v>256.755</v>
      </c>
      <c r="D219" s="12">
        <f>VLOOKUP(A219,'Ascores 2025 voorlopig'!$A$2:$F$343,4,FALSE)</f>
        <v>551.04</v>
      </c>
      <c r="E219" s="12">
        <f t="shared" si="22"/>
        <v>275.52</v>
      </c>
      <c r="F219" s="13">
        <f t="shared" si="23"/>
        <v>343237.53375</v>
      </c>
      <c r="G219" s="13">
        <f t="shared" si="27"/>
        <v>0</v>
      </c>
      <c r="H219" s="13">
        <f t="shared" si="24"/>
        <v>343237.53</v>
      </c>
      <c r="I219" s="28">
        <f>VLOOKUP(A219,'Berekening 2024 def.'!$A$19:$H$360,8,FALSE)</f>
        <v>315682.19</v>
      </c>
      <c r="J219" s="16">
        <f t="shared" si="25"/>
        <v>27555.340000000026</v>
      </c>
      <c r="K219" s="19">
        <f t="shared" si="26"/>
        <v>8.7288231242947295E-2</v>
      </c>
      <c r="M219" s="51"/>
      <c r="N219" s="41"/>
    </row>
    <row r="220" spans="1:14" x14ac:dyDescent="0.2">
      <c r="A220" s="54" t="s">
        <v>194</v>
      </c>
      <c r="B220" s="12">
        <f>VLOOKUP(A220,'Ascores 2025 voorlopig'!$A$2:$D$343,2,FALSE)</f>
        <v>3316.24</v>
      </c>
      <c r="C220" s="12">
        <f t="shared" si="21"/>
        <v>1658.12</v>
      </c>
      <c r="D220" s="12">
        <f>VLOOKUP(A220,'Ascores 2025 voorlopig'!$A$2:$F$343,4,FALSE)</f>
        <v>3099.05</v>
      </c>
      <c r="E220" s="12">
        <f t="shared" si="22"/>
        <v>1549.5250000000001</v>
      </c>
      <c r="F220" s="13">
        <f t="shared" si="23"/>
        <v>2068449.8782500001</v>
      </c>
      <c r="G220" s="13">
        <f t="shared" si="27"/>
        <v>0</v>
      </c>
      <c r="H220" s="13">
        <f t="shared" si="24"/>
        <v>2068449.88</v>
      </c>
      <c r="I220" s="28">
        <f>VLOOKUP(A220,'Berekening 2024 def.'!$A$19:$H$360,8,FALSE)</f>
        <v>2124907.85</v>
      </c>
      <c r="J220" s="16">
        <f t="shared" si="25"/>
        <v>-56457.970000000205</v>
      </c>
      <c r="K220" s="19">
        <f t="shared" si="26"/>
        <v>-2.6569608653853015E-2</v>
      </c>
      <c r="M220" s="51"/>
      <c r="N220" s="41"/>
    </row>
    <row r="221" spans="1:14" x14ac:dyDescent="0.2">
      <c r="A221" s="54" t="s">
        <v>195</v>
      </c>
      <c r="B221" s="12">
        <f>VLOOKUP(A221,'Ascores 2025 voorlopig'!$A$2:$D$343,2,FALSE)</f>
        <v>842.02</v>
      </c>
      <c r="C221" s="12">
        <f t="shared" si="21"/>
        <v>421.01</v>
      </c>
      <c r="D221" s="12">
        <f>VLOOKUP(A221,'Ascores 2025 voorlopig'!$A$2:$F$343,4,FALSE)</f>
        <v>770.89</v>
      </c>
      <c r="E221" s="12">
        <f t="shared" si="22"/>
        <v>385.44499999999999</v>
      </c>
      <c r="F221" s="13">
        <f t="shared" si="23"/>
        <v>520042.50675</v>
      </c>
      <c r="G221" s="13">
        <f t="shared" si="27"/>
        <v>0</v>
      </c>
      <c r="H221" s="13">
        <f t="shared" si="24"/>
        <v>520042.51</v>
      </c>
      <c r="I221" s="28">
        <f>VLOOKUP(A221,'Berekening 2024 def.'!$A$19:$H$360,8,FALSE)</f>
        <v>464112.69</v>
      </c>
      <c r="J221" s="16">
        <f t="shared" si="25"/>
        <v>55929.820000000007</v>
      </c>
      <c r="K221" s="19">
        <f t="shared" si="26"/>
        <v>0.12050913755450213</v>
      </c>
      <c r="M221" s="51"/>
      <c r="N221" s="41"/>
    </row>
    <row r="222" spans="1:14" x14ac:dyDescent="0.2">
      <c r="A222" s="54" t="s">
        <v>196</v>
      </c>
      <c r="B222" s="12">
        <f>VLOOKUP(A222,'Ascores 2025 voorlopig'!$A$2:$D$343,2,FALSE)</f>
        <v>216.23</v>
      </c>
      <c r="C222" s="12">
        <f t="shared" si="21"/>
        <v>108.11499999999999</v>
      </c>
      <c r="D222" s="12">
        <f>VLOOKUP(A222,'Ascores 2025 voorlopig'!$A$2:$F$343,4,FALSE)</f>
        <v>147.77000000000001</v>
      </c>
      <c r="E222" s="12">
        <f t="shared" si="22"/>
        <v>73.885000000000005</v>
      </c>
      <c r="F222" s="13">
        <f t="shared" si="23"/>
        <v>117362.7</v>
      </c>
      <c r="G222" s="13">
        <f t="shared" si="27"/>
        <v>0</v>
      </c>
      <c r="H222" s="13">
        <f t="shared" si="24"/>
        <v>117362.7</v>
      </c>
      <c r="I222" s="28">
        <f>VLOOKUP(A222,'Berekening 2024 def.'!$A$19:$H$360,8,FALSE)</f>
        <v>97406.41</v>
      </c>
      <c r="J222" s="16">
        <f t="shared" si="25"/>
        <v>19956.289999999994</v>
      </c>
      <c r="K222" s="19">
        <f t="shared" si="26"/>
        <v>0.20487655791851883</v>
      </c>
      <c r="M222" s="51"/>
      <c r="N222" s="41"/>
    </row>
    <row r="223" spans="1:14" x14ac:dyDescent="0.2">
      <c r="A223" s="54" t="s">
        <v>197</v>
      </c>
      <c r="B223" s="12">
        <f>VLOOKUP(A223,'Ascores 2025 voorlopig'!$A$2:$D$343,2,FALSE)</f>
        <v>1006.28</v>
      </c>
      <c r="C223" s="12">
        <f t="shared" si="21"/>
        <v>503.14</v>
      </c>
      <c r="D223" s="12">
        <f>VLOOKUP(A223,'Ascores 2025 voorlopig'!$A$2:$F$343,4,FALSE)</f>
        <v>898.63</v>
      </c>
      <c r="E223" s="12">
        <f t="shared" si="22"/>
        <v>449.315</v>
      </c>
      <c r="F223" s="13">
        <f t="shared" si="23"/>
        <v>614190.60674999992</v>
      </c>
      <c r="G223" s="13">
        <f t="shared" si="27"/>
        <v>0</v>
      </c>
      <c r="H223" s="13">
        <f t="shared" si="24"/>
        <v>614190.61</v>
      </c>
      <c r="I223" s="28">
        <f>VLOOKUP(A223,'Berekening 2024 def.'!$A$19:$H$360,8,FALSE)</f>
        <v>624863.34</v>
      </c>
      <c r="J223" s="16">
        <f t="shared" si="25"/>
        <v>-10672.729999999981</v>
      </c>
      <c r="K223" s="19">
        <f t="shared" si="26"/>
        <v>-1.708010266692871E-2</v>
      </c>
      <c r="M223" s="51"/>
      <c r="N223" s="41"/>
    </row>
    <row r="224" spans="1:14" x14ac:dyDescent="0.2">
      <c r="A224" s="54" t="s">
        <v>198</v>
      </c>
      <c r="B224" s="12">
        <f>VLOOKUP(A224,'Ascores 2025 voorlopig'!$A$2:$D$343,2,FALSE)</f>
        <v>75.05</v>
      </c>
      <c r="C224" s="12">
        <f t="shared" si="21"/>
        <v>37.524999999999999</v>
      </c>
      <c r="D224" s="12">
        <f>VLOOKUP(A224,'Ascores 2025 voorlopig'!$A$2:$F$343,4,FALSE)</f>
        <v>52.87</v>
      </c>
      <c r="E224" s="12">
        <f t="shared" si="22"/>
        <v>26.434999999999999</v>
      </c>
      <c r="F224" s="13">
        <f t="shared" si="23"/>
        <v>41244.606</v>
      </c>
      <c r="G224" s="13">
        <f t="shared" si="27"/>
        <v>22755.394</v>
      </c>
      <c r="H224" s="13">
        <f t="shared" si="24"/>
        <v>64000</v>
      </c>
      <c r="I224" s="28">
        <f>VLOOKUP(A224,'Berekening 2024 def.'!$A$19:$H$360,8,FALSE)</f>
        <v>64000</v>
      </c>
      <c r="J224" s="16">
        <f t="shared" si="25"/>
        <v>0</v>
      </c>
      <c r="K224" s="19">
        <f t="shared" si="26"/>
        <v>0</v>
      </c>
      <c r="M224" s="51"/>
      <c r="N224" s="41"/>
    </row>
    <row r="225" spans="1:15" x14ac:dyDescent="0.2">
      <c r="A225" s="54" t="s">
        <v>199</v>
      </c>
      <c r="B225" s="12">
        <f>VLOOKUP(A225,'Ascores 2025 voorlopig'!$A$2:$D$343,2,FALSE)</f>
        <v>333.72</v>
      </c>
      <c r="C225" s="12">
        <f t="shared" si="21"/>
        <v>166.86</v>
      </c>
      <c r="D225" s="12">
        <f>VLOOKUP(A225,'Ascores 2025 voorlopig'!$A$2:$F$343,4,FALSE)</f>
        <v>422.25</v>
      </c>
      <c r="E225" s="12">
        <f t="shared" si="22"/>
        <v>211.125</v>
      </c>
      <c r="F225" s="13">
        <f t="shared" si="23"/>
        <v>243743.62725000002</v>
      </c>
      <c r="G225" s="13">
        <f t="shared" si="27"/>
        <v>0</v>
      </c>
      <c r="H225" s="13">
        <f t="shared" si="24"/>
        <v>243743.63</v>
      </c>
      <c r="I225" s="28">
        <f>VLOOKUP(A225,'Berekening 2024 def.'!$A$19:$H$360,8,FALSE)</f>
        <v>178082.5</v>
      </c>
      <c r="J225" s="16">
        <f t="shared" si="25"/>
        <v>65661.13</v>
      </c>
      <c r="K225" s="19">
        <f t="shared" si="26"/>
        <v>0.36871186107562509</v>
      </c>
      <c r="M225" s="51"/>
      <c r="N225" s="41"/>
    </row>
    <row r="226" spans="1:15" x14ac:dyDescent="0.2">
      <c r="A226" s="54" t="s">
        <v>200</v>
      </c>
      <c r="B226" s="12">
        <f>VLOOKUP(A226,'Ascores 2025 voorlopig'!$A$2:$D$343,2,FALSE)</f>
        <v>748.11</v>
      </c>
      <c r="C226" s="12">
        <f t="shared" si="21"/>
        <v>374.05500000000001</v>
      </c>
      <c r="D226" s="12">
        <f>VLOOKUP(A226,'Ascores 2025 voorlopig'!$A$2:$F$343,4,FALSE)</f>
        <v>670.75</v>
      </c>
      <c r="E226" s="12">
        <f t="shared" si="22"/>
        <v>335.375</v>
      </c>
      <c r="F226" s="13">
        <f t="shared" si="23"/>
        <v>457475.93550000008</v>
      </c>
      <c r="G226" s="13">
        <f t="shared" si="27"/>
        <v>0</v>
      </c>
      <c r="H226" s="13">
        <f t="shared" si="24"/>
        <v>457475.94</v>
      </c>
      <c r="I226" s="28">
        <f>VLOOKUP(A226,'Berekening 2024 def.'!$A$19:$H$360,8,FALSE)</f>
        <v>385456.72</v>
      </c>
      <c r="J226" s="16">
        <f t="shared" si="25"/>
        <v>72019.22000000003</v>
      </c>
      <c r="K226" s="19">
        <f t="shared" si="26"/>
        <v>0.18684126197099388</v>
      </c>
      <c r="M226" s="51"/>
      <c r="N226" s="41"/>
    </row>
    <row r="227" spans="1:15" x14ac:dyDescent="0.2">
      <c r="A227" s="54" t="s">
        <v>201</v>
      </c>
      <c r="B227" s="12">
        <f>VLOOKUP(A227,'Ascores 2025 voorlopig'!$A$2:$D$343,2,FALSE)</f>
        <v>2340.5100000000002</v>
      </c>
      <c r="C227" s="12">
        <f t="shared" si="21"/>
        <v>1170.2550000000001</v>
      </c>
      <c r="D227" s="12">
        <f>VLOOKUP(A227,'Ascores 2025 voorlopig'!$A$2:$F$343,4,FALSE)</f>
        <v>2506.58</v>
      </c>
      <c r="E227" s="12">
        <f t="shared" si="22"/>
        <v>1253.29</v>
      </c>
      <c r="F227" s="13">
        <f t="shared" si="23"/>
        <v>1562822.9932500001</v>
      </c>
      <c r="G227" s="13">
        <f t="shared" si="27"/>
        <v>0</v>
      </c>
      <c r="H227" s="13">
        <f t="shared" si="24"/>
        <v>1562822.99</v>
      </c>
      <c r="I227" s="28">
        <f>VLOOKUP(A227,'Berekening 2024 def.'!$A$19:$H$360,8,FALSE)</f>
        <v>1529635.39</v>
      </c>
      <c r="J227" s="16">
        <f t="shared" si="25"/>
        <v>33187.600000000093</v>
      </c>
      <c r="K227" s="19">
        <f t="shared" si="26"/>
        <v>2.1696412241089751E-2</v>
      </c>
      <c r="M227" s="51"/>
      <c r="N227" s="41"/>
    </row>
    <row r="228" spans="1:15" x14ac:dyDescent="0.2">
      <c r="A228" s="54" t="s">
        <v>202</v>
      </c>
      <c r="B228" s="12">
        <f>VLOOKUP(A228,'Ascores 2025 voorlopig'!$A$2:$D$343,2,FALSE)</f>
        <v>872.42</v>
      </c>
      <c r="C228" s="12">
        <f t="shared" si="21"/>
        <v>436.21</v>
      </c>
      <c r="D228" s="12">
        <f>VLOOKUP(A228,'Ascores 2025 voorlopig'!$A$2:$F$343,4,FALSE)</f>
        <v>813.2</v>
      </c>
      <c r="E228" s="12">
        <f t="shared" si="22"/>
        <v>406.6</v>
      </c>
      <c r="F228" s="13">
        <f t="shared" si="23"/>
        <v>543486.02850000001</v>
      </c>
      <c r="G228" s="13">
        <f t="shared" si="27"/>
        <v>0</v>
      </c>
      <c r="H228" s="13">
        <f t="shared" si="24"/>
        <v>543486.03</v>
      </c>
      <c r="I228" s="28">
        <f>VLOOKUP(A228,'Berekening 2024 def.'!$A$19:$H$360,8,FALSE)</f>
        <v>533089.46</v>
      </c>
      <c r="J228" s="16">
        <f t="shared" si="25"/>
        <v>10396.570000000065</v>
      </c>
      <c r="K228" s="19">
        <f t="shared" si="26"/>
        <v>1.9502486505735953E-2</v>
      </c>
      <c r="M228" s="51"/>
      <c r="N228" s="41"/>
    </row>
    <row r="229" spans="1:15" x14ac:dyDescent="0.2">
      <c r="A229" s="54" t="s">
        <v>203</v>
      </c>
      <c r="B229" s="12">
        <f>VLOOKUP(A229,'Ascores 2025 voorlopig'!$A$2:$D$343,2,FALSE)</f>
        <v>1093.69</v>
      </c>
      <c r="C229" s="12">
        <f t="shared" si="21"/>
        <v>546.84500000000003</v>
      </c>
      <c r="D229" s="12">
        <f>VLOOKUP(A229,'Ascores 2025 voorlopig'!$A$2:$F$343,4,FALSE)</f>
        <v>1033.7</v>
      </c>
      <c r="E229" s="12">
        <f t="shared" si="22"/>
        <v>516.85</v>
      </c>
      <c r="F229" s="13">
        <f t="shared" si="23"/>
        <v>685923.72075000009</v>
      </c>
      <c r="G229" s="13">
        <f t="shared" si="27"/>
        <v>0</v>
      </c>
      <c r="H229" s="13">
        <f t="shared" si="24"/>
        <v>685923.72</v>
      </c>
      <c r="I229" s="28">
        <f>VLOOKUP(A229,'Berekening 2024 def.'!$A$19:$H$360,8,FALSE)</f>
        <v>668932.81000000006</v>
      </c>
      <c r="J229" s="16">
        <f t="shared" si="25"/>
        <v>16990.909999999916</v>
      </c>
      <c r="K229" s="19">
        <f t="shared" si="26"/>
        <v>2.5400024854514036E-2</v>
      </c>
      <c r="M229" s="51"/>
      <c r="N229" s="41"/>
    </row>
    <row r="230" spans="1:15" x14ac:dyDescent="0.2">
      <c r="A230" s="54" t="s">
        <v>204</v>
      </c>
      <c r="B230" s="12">
        <f>VLOOKUP(A230,'Ascores 2025 voorlopig'!$A$2:$D$343,2,FALSE)</f>
        <v>222.99</v>
      </c>
      <c r="C230" s="12">
        <f t="shared" si="21"/>
        <v>111.495</v>
      </c>
      <c r="D230" s="12">
        <f>VLOOKUP(A230,'Ascores 2025 voorlopig'!$A$2:$F$343,4,FALSE)</f>
        <v>236.61</v>
      </c>
      <c r="E230" s="12">
        <f t="shared" si="22"/>
        <v>118.30500000000001</v>
      </c>
      <c r="F230" s="13">
        <f t="shared" si="23"/>
        <v>148186.53</v>
      </c>
      <c r="G230" s="13">
        <f t="shared" si="27"/>
        <v>0</v>
      </c>
      <c r="H230" s="13">
        <f t="shared" si="24"/>
        <v>148186.53</v>
      </c>
      <c r="I230" s="28">
        <f>VLOOKUP(A230,'Berekening 2024 def.'!$A$19:$H$360,8,FALSE)</f>
        <v>162735.38</v>
      </c>
      <c r="J230" s="16">
        <f t="shared" si="25"/>
        <v>-14548.850000000006</v>
      </c>
      <c r="K230" s="19">
        <f t="shared" si="26"/>
        <v>-8.940188667024962E-2</v>
      </c>
      <c r="M230" s="51"/>
      <c r="N230" s="41"/>
    </row>
    <row r="231" spans="1:15" x14ac:dyDescent="0.2">
      <c r="A231" s="54" t="s">
        <v>205</v>
      </c>
      <c r="B231" s="12">
        <f>VLOOKUP(A231,'Ascores 2025 voorlopig'!$A$2:$D$343,2,FALSE)</f>
        <v>329.72</v>
      </c>
      <c r="C231" s="12">
        <f t="shared" si="21"/>
        <v>164.86</v>
      </c>
      <c r="D231" s="12">
        <f>VLOOKUP(A231,'Ascores 2025 voorlopig'!$A$2:$F$343,4,FALSE)</f>
        <v>244.07</v>
      </c>
      <c r="E231" s="12">
        <f t="shared" si="22"/>
        <v>122.035</v>
      </c>
      <c r="F231" s="13">
        <f t="shared" si="23"/>
        <v>185004.24075</v>
      </c>
      <c r="G231" s="13">
        <f t="shared" si="27"/>
        <v>0</v>
      </c>
      <c r="H231" s="13">
        <f t="shared" si="24"/>
        <v>185004.24</v>
      </c>
      <c r="I231" s="28">
        <f>VLOOKUP(A231,'Berekening 2024 def.'!$A$19:$H$360,8,FALSE)</f>
        <v>177361.94</v>
      </c>
      <c r="J231" s="16">
        <f t="shared" si="25"/>
        <v>7642.2999999999884</v>
      </c>
      <c r="K231" s="19">
        <f t="shared" si="26"/>
        <v>4.3088725799909432E-2</v>
      </c>
      <c r="L231" s="27"/>
      <c r="M231" s="51"/>
      <c r="N231" s="41"/>
      <c r="O231" s="27"/>
    </row>
    <row r="232" spans="1:15" s="27" customFormat="1" x14ac:dyDescent="0.2">
      <c r="A232" s="54" t="s">
        <v>206</v>
      </c>
      <c r="B232" s="12">
        <f>VLOOKUP(A232,'Ascores 2025 voorlopig'!$A$2:$D$343,2,FALSE)</f>
        <v>362.84</v>
      </c>
      <c r="C232" s="12">
        <f t="shared" si="21"/>
        <v>181.42</v>
      </c>
      <c r="D232" s="12">
        <f>VLOOKUP(A232,'Ascores 2025 voorlopig'!$A$2:$F$343,4,FALSE)</f>
        <v>341.3</v>
      </c>
      <c r="E232" s="12">
        <f t="shared" si="22"/>
        <v>170.65</v>
      </c>
      <c r="F232" s="13">
        <f t="shared" si="23"/>
        <v>227032.3395</v>
      </c>
      <c r="G232" s="13">
        <f t="shared" si="27"/>
        <v>0</v>
      </c>
      <c r="H232" s="13">
        <f t="shared" si="24"/>
        <v>227032.34</v>
      </c>
      <c r="I232" s="28">
        <f>VLOOKUP(A232,'Berekening 2024 def.'!$A$19:$H$360,8,FALSE)</f>
        <v>243186.3</v>
      </c>
      <c r="J232" s="16">
        <f t="shared" si="25"/>
        <v>-16153.959999999992</v>
      </c>
      <c r="K232" s="19">
        <f t="shared" si="26"/>
        <v>-6.6426274835383381E-2</v>
      </c>
      <c r="L232" s="1"/>
      <c r="M232" s="51"/>
      <c r="N232" s="41"/>
      <c r="O232" s="1"/>
    </row>
    <row r="233" spans="1:15" x14ac:dyDescent="0.2">
      <c r="A233" s="54" t="s">
        <v>207</v>
      </c>
      <c r="B233" s="12">
        <f>VLOOKUP(A233,'Ascores 2025 voorlopig'!$A$2:$D$343,2,FALSE)</f>
        <v>3188.14</v>
      </c>
      <c r="C233" s="12">
        <f t="shared" si="21"/>
        <v>1594.07</v>
      </c>
      <c r="D233" s="12">
        <f>VLOOKUP(A233,'Ascores 2025 voorlopig'!$A$2:$F$343,4,FALSE)</f>
        <v>2914.27</v>
      </c>
      <c r="E233" s="12">
        <f t="shared" si="22"/>
        <v>1457.135</v>
      </c>
      <c r="F233" s="13">
        <f t="shared" si="23"/>
        <v>1967569.54425</v>
      </c>
      <c r="G233" s="13">
        <f t="shared" si="27"/>
        <v>0</v>
      </c>
      <c r="H233" s="13">
        <f t="shared" si="24"/>
        <v>1967569.54</v>
      </c>
      <c r="I233" s="28">
        <f>VLOOKUP(A233,'Berekening 2024 def.'!$A$19:$H$360,8,FALSE)</f>
        <v>2022473.66</v>
      </c>
      <c r="J233" s="16">
        <f t="shared" si="25"/>
        <v>-54904.119999999879</v>
      </c>
      <c r="K233" s="19">
        <f t="shared" si="26"/>
        <v>-2.7147013622911598E-2</v>
      </c>
      <c r="M233" s="51"/>
      <c r="N233" s="41"/>
    </row>
    <row r="234" spans="1:15" x14ac:dyDescent="0.2">
      <c r="A234" s="54" t="s">
        <v>208</v>
      </c>
      <c r="B234" s="12">
        <f>VLOOKUP(A234,'Ascores 2025 voorlopig'!$A$2:$D$343,2,FALSE)</f>
        <v>806.12</v>
      </c>
      <c r="C234" s="12">
        <f t="shared" si="21"/>
        <v>403.06</v>
      </c>
      <c r="D234" s="12">
        <f>VLOOKUP(A234,'Ascores 2025 voorlopig'!$A$2:$F$343,4,FALSE)</f>
        <v>883.48</v>
      </c>
      <c r="E234" s="12">
        <f t="shared" si="22"/>
        <v>441.74</v>
      </c>
      <c r="F234" s="13">
        <f t="shared" si="23"/>
        <v>544769.28000000003</v>
      </c>
      <c r="G234" s="13">
        <f t="shared" si="27"/>
        <v>0</v>
      </c>
      <c r="H234" s="13">
        <f t="shared" si="24"/>
        <v>544769.28000000003</v>
      </c>
      <c r="I234" s="28">
        <f>VLOOKUP(A234,'Berekening 2024 def.'!$A$19:$H$360,8,FALSE)</f>
        <v>570033.82999999996</v>
      </c>
      <c r="J234" s="16">
        <f t="shared" si="25"/>
        <v>-25264.54999999993</v>
      </c>
      <c r="K234" s="19">
        <f t="shared" si="26"/>
        <v>-4.4321141431202304E-2</v>
      </c>
      <c r="M234" s="51"/>
      <c r="N234" s="41"/>
    </row>
    <row r="235" spans="1:15" x14ac:dyDescent="0.2">
      <c r="A235" s="54" t="s">
        <v>209</v>
      </c>
      <c r="B235" s="12">
        <f>VLOOKUP(A235,'Ascores 2025 voorlopig'!$A$2:$D$343,2,FALSE)</f>
        <v>155.16999999999999</v>
      </c>
      <c r="C235" s="12">
        <f t="shared" si="21"/>
        <v>77.584999999999994</v>
      </c>
      <c r="D235" s="12">
        <f>VLOOKUP(A235,'Ascores 2025 voorlopig'!$A$2:$F$343,4,FALSE)</f>
        <v>178.02</v>
      </c>
      <c r="E235" s="12">
        <f t="shared" si="22"/>
        <v>89.01</v>
      </c>
      <c r="F235" s="13">
        <f t="shared" si="23"/>
        <v>107428.78575000001</v>
      </c>
      <c r="G235" s="13">
        <f t="shared" si="27"/>
        <v>0</v>
      </c>
      <c r="H235" s="13">
        <f t="shared" si="24"/>
        <v>107428.79</v>
      </c>
      <c r="I235" s="28">
        <f>VLOOKUP(A235,'Berekening 2024 def.'!$A$19:$H$360,8,FALSE)</f>
        <v>99284.99</v>
      </c>
      <c r="J235" s="16">
        <f t="shared" si="25"/>
        <v>8143.7999999999884</v>
      </c>
      <c r="K235" s="19">
        <f t="shared" si="26"/>
        <v>8.202448325774106E-2</v>
      </c>
      <c r="M235" s="51"/>
      <c r="N235" s="41"/>
    </row>
    <row r="236" spans="1:15" x14ac:dyDescent="0.2">
      <c r="A236" s="54" t="s">
        <v>210</v>
      </c>
      <c r="B236" s="12">
        <f>VLOOKUP(A236,'Ascores 2025 voorlopig'!$A$2:$D$343,2,FALSE)</f>
        <v>290.36</v>
      </c>
      <c r="C236" s="12">
        <f t="shared" si="21"/>
        <v>145.18</v>
      </c>
      <c r="D236" s="12">
        <f>VLOOKUP(A236,'Ascores 2025 voorlopig'!$A$2:$F$343,4,FALSE)</f>
        <v>324.52999999999997</v>
      </c>
      <c r="E236" s="12">
        <f t="shared" si="22"/>
        <v>162.26499999999999</v>
      </c>
      <c r="F236" s="13">
        <f t="shared" si="23"/>
        <v>198255.90825000001</v>
      </c>
      <c r="G236" s="13">
        <f t="shared" si="27"/>
        <v>0</v>
      </c>
      <c r="H236" s="13">
        <f t="shared" si="24"/>
        <v>198255.91</v>
      </c>
      <c r="I236" s="28">
        <f>VLOOKUP(A236,'Berekening 2024 def.'!$A$19:$H$360,8,FALSE)</f>
        <v>172871.36</v>
      </c>
      <c r="J236" s="16">
        <f t="shared" si="25"/>
        <v>25384.550000000017</v>
      </c>
      <c r="K236" s="19">
        <f t="shared" si="26"/>
        <v>0.14684069125157584</v>
      </c>
      <c r="M236" s="51"/>
      <c r="N236" s="41"/>
    </row>
    <row r="237" spans="1:15" x14ac:dyDescent="0.2">
      <c r="A237" s="54" t="s">
        <v>211</v>
      </c>
      <c r="B237" s="12">
        <f>VLOOKUP(A237,'Ascores 2025 voorlopig'!$A$2:$D$343,2,FALSE)</f>
        <v>793.62</v>
      </c>
      <c r="C237" s="12">
        <f t="shared" si="21"/>
        <v>396.81</v>
      </c>
      <c r="D237" s="12">
        <f>VLOOKUP(A237,'Ascores 2025 voorlopig'!$A$2:$F$343,4,FALSE)</f>
        <v>692.26</v>
      </c>
      <c r="E237" s="12">
        <f t="shared" si="22"/>
        <v>346.13</v>
      </c>
      <c r="F237" s="13">
        <f t="shared" si="23"/>
        <v>479084.85900000005</v>
      </c>
      <c r="G237" s="13">
        <f t="shared" si="27"/>
        <v>0</v>
      </c>
      <c r="H237" s="13">
        <f t="shared" si="24"/>
        <v>479084.86</v>
      </c>
      <c r="I237" s="28">
        <f>VLOOKUP(A237,'Berekening 2024 def.'!$A$19:$H$360,8,FALSE)</f>
        <v>445735.4</v>
      </c>
      <c r="J237" s="16">
        <f t="shared" si="25"/>
        <v>33349.459999999963</v>
      </c>
      <c r="K237" s="19">
        <f t="shared" si="26"/>
        <v>7.4818962101731112E-2</v>
      </c>
      <c r="M237" s="51"/>
      <c r="N237" s="41"/>
    </row>
    <row r="238" spans="1:15" x14ac:dyDescent="0.2">
      <c r="A238" s="54" t="s">
        <v>212</v>
      </c>
      <c r="B238" s="12">
        <f>VLOOKUP(A238,'Ascores 2025 voorlopig'!$A$2:$D$343,2,FALSE)</f>
        <v>6249.6</v>
      </c>
      <c r="C238" s="12">
        <f t="shared" si="21"/>
        <v>3124.8</v>
      </c>
      <c r="D238" s="12">
        <f>VLOOKUP(A238,'Ascores 2025 voorlopig'!$A$2:$F$343,4,FALSE)</f>
        <v>6418.05</v>
      </c>
      <c r="E238" s="12">
        <f t="shared" si="22"/>
        <v>3209.0250000000001</v>
      </c>
      <c r="F238" s="13">
        <f t="shared" si="23"/>
        <v>4084367.0512500005</v>
      </c>
      <c r="G238" s="13">
        <f t="shared" si="27"/>
        <v>0</v>
      </c>
      <c r="H238" s="13">
        <f t="shared" si="24"/>
        <v>4084367.05</v>
      </c>
      <c r="I238" s="28">
        <f>VLOOKUP(A238,'Berekening 2024 def.'!$A$19:$H$360,8,FALSE)</f>
        <v>3984494.94</v>
      </c>
      <c r="J238" s="16">
        <f t="shared" si="25"/>
        <v>99872.10999999987</v>
      </c>
      <c r="K238" s="19">
        <f t="shared" si="26"/>
        <v>2.5065186806335828E-2</v>
      </c>
      <c r="M238" s="51"/>
      <c r="N238" s="41"/>
    </row>
    <row r="239" spans="1:15" x14ac:dyDescent="0.2">
      <c r="A239" s="54" t="s">
        <v>213</v>
      </c>
      <c r="B239" s="12">
        <f>VLOOKUP(A239,'Ascores 2025 voorlopig'!$A$2:$D$343,2,FALSE)</f>
        <v>1638.34</v>
      </c>
      <c r="C239" s="12">
        <f t="shared" si="21"/>
        <v>819.17</v>
      </c>
      <c r="D239" s="12">
        <f>VLOOKUP(A239,'Ascores 2025 voorlopig'!$A$2:$F$343,4,FALSE)</f>
        <v>1776.87</v>
      </c>
      <c r="E239" s="12">
        <f t="shared" si="22"/>
        <v>888.43499999999995</v>
      </c>
      <c r="F239" s="13">
        <f t="shared" si="23"/>
        <v>1101149.0842500001</v>
      </c>
      <c r="G239" s="13">
        <f t="shared" si="27"/>
        <v>0</v>
      </c>
      <c r="H239" s="13">
        <f t="shared" si="24"/>
        <v>1101149.08</v>
      </c>
      <c r="I239" s="28">
        <f>VLOOKUP(A239,'Berekening 2024 def.'!$A$19:$H$360,8,FALSE)</f>
        <v>1085318.58</v>
      </c>
      <c r="J239" s="16">
        <f t="shared" si="25"/>
        <v>15830.5</v>
      </c>
      <c r="K239" s="19">
        <f t="shared" si="26"/>
        <v>1.4586039796720332E-2</v>
      </c>
      <c r="M239" s="51"/>
      <c r="N239" s="41"/>
    </row>
    <row r="240" spans="1:15" x14ac:dyDescent="0.2">
      <c r="A240" s="54" t="s">
        <v>214</v>
      </c>
      <c r="B240" s="12">
        <f>VLOOKUP(A240,'Ascores 2025 voorlopig'!$A$2:$D$343,2,FALSE)</f>
        <v>156.99</v>
      </c>
      <c r="C240" s="12">
        <f t="shared" si="21"/>
        <v>78.495000000000005</v>
      </c>
      <c r="D240" s="12">
        <f>VLOOKUP(A240,'Ascores 2025 voorlopig'!$A$2:$F$343,4,FALSE)</f>
        <v>155.76</v>
      </c>
      <c r="E240" s="12">
        <f t="shared" si="22"/>
        <v>77.88</v>
      </c>
      <c r="F240" s="13">
        <f t="shared" si="23"/>
        <v>100838.41875</v>
      </c>
      <c r="G240" s="13">
        <f t="shared" si="27"/>
        <v>0</v>
      </c>
      <c r="H240" s="13">
        <f t="shared" si="24"/>
        <v>100838.42</v>
      </c>
      <c r="I240" s="28">
        <f>VLOOKUP(A240,'Berekening 2024 def.'!$A$19:$H$360,8,FALSE)</f>
        <v>96373.83</v>
      </c>
      <c r="J240" s="16">
        <f t="shared" si="25"/>
        <v>4464.5899999999965</v>
      </c>
      <c r="K240" s="19">
        <f t="shared" si="26"/>
        <v>4.6325750465660606E-2</v>
      </c>
      <c r="M240" s="51"/>
      <c r="N240" s="41"/>
    </row>
    <row r="241" spans="1:14" x14ac:dyDescent="0.2">
      <c r="A241" s="54" t="s">
        <v>215</v>
      </c>
      <c r="B241" s="12">
        <f>VLOOKUP(A241,'Ascores 2025 voorlopig'!$A$2:$D$343,2,FALSE)</f>
        <v>98.51</v>
      </c>
      <c r="C241" s="12">
        <f t="shared" si="21"/>
        <v>49.255000000000003</v>
      </c>
      <c r="D241" s="12">
        <f>VLOOKUP(A241,'Ascores 2025 voorlopig'!$A$2:$F$343,4,FALSE)</f>
        <v>86.67</v>
      </c>
      <c r="E241" s="12">
        <f t="shared" si="22"/>
        <v>43.335000000000001</v>
      </c>
      <c r="F241" s="13">
        <f t="shared" si="23"/>
        <v>59706.661500000002</v>
      </c>
      <c r="G241" s="13">
        <f t="shared" si="27"/>
        <v>4293.338499999998</v>
      </c>
      <c r="H241" s="13">
        <f t="shared" si="24"/>
        <v>64000</v>
      </c>
      <c r="I241" s="28">
        <f>VLOOKUP(A241,'Berekening 2024 def.'!$A$19:$H$360,8,FALSE)</f>
        <v>66313.3</v>
      </c>
      <c r="J241" s="16">
        <f t="shared" si="25"/>
        <v>-2313.3000000000029</v>
      </c>
      <c r="K241" s="19">
        <f t="shared" si="26"/>
        <v>-3.4884404787576595E-2</v>
      </c>
      <c r="M241" s="51"/>
      <c r="N241" s="41"/>
    </row>
    <row r="242" spans="1:14" x14ac:dyDescent="0.2">
      <c r="A242" s="54" t="s">
        <v>216</v>
      </c>
      <c r="B242" s="12">
        <f>VLOOKUP(A242,'Ascores 2025 voorlopig'!$A$2:$D$343,2,FALSE)</f>
        <v>762.43</v>
      </c>
      <c r="C242" s="12">
        <f t="shared" si="21"/>
        <v>381.21499999999997</v>
      </c>
      <c r="D242" s="12">
        <f>VLOOKUP(A242,'Ascores 2025 voorlopig'!$A$2:$F$343,4,FALSE)</f>
        <v>699.92</v>
      </c>
      <c r="E242" s="12">
        <f t="shared" si="22"/>
        <v>349.96</v>
      </c>
      <c r="F242" s="13">
        <f t="shared" si="23"/>
        <v>471498.19874999998</v>
      </c>
      <c r="G242" s="13">
        <f t="shared" si="27"/>
        <v>0</v>
      </c>
      <c r="H242" s="13">
        <f t="shared" si="24"/>
        <v>471498.2</v>
      </c>
      <c r="I242" s="28">
        <f>VLOOKUP(A242,'Berekening 2024 def.'!$A$19:$H$360,8,FALSE)</f>
        <v>452188.2</v>
      </c>
      <c r="J242" s="16">
        <f t="shared" si="25"/>
        <v>19310</v>
      </c>
      <c r="K242" s="19">
        <f t="shared" si="26"/>
        <v>4.2703458427265459E-2</v>
      </c>
      <c r="M242" s="51"/>
      <c r="N242" s="41"/>
    </row>
    <row r="243" spans="1:14" x14ac:dyDescent="0.2">
      <c r="A243" s="54" t="s">
        <v>217</v>
      </c>
      <c r="B243" s="12">
        <f>VLOOKUP(A243,'Ascores 2025 voorlopig'!$A$2:$D$343,2,FALSE)</f>
        <v>1808.8</v>
      </c>
      <c r="C243" s="12">
        <f t="shared" si="21"/>
        <v>904.4</v>
      </c>
      <c r="D243" s="12">
        <f>VLOOKUP(A243,'Ascores 2025 voorlopig'!$A$2:$F$343,4,FALSE)</f>
        <v>1753.35</v>
      </c>
      <c r="E243" s="12">
        <f t="shared" si="22"/>
        <v>876.67499999999995</v>
      </c>
      <c r="F243" s="13">
        <f t="shared" si="23"/>
        <v>1148526.2137499999</v>
      </c>
      <c r="G243" s="13">
        <f t="shared" si="27"/>
        <v>0</v>
      </c>
      <c r="H243" s="13">
        <f t="shared" si="24"/>
        <v>1148526.21</v>
      </c>
      <c r="I243" s="28">
        <f>VLOOKUP(A243,'Berekening 2024 def.'!$A$19:$H$360,8,FALSE)</f>
        <v>1143757.28</v>
      </c>
      <c r="J243" s="16">
        <f t="shared" si="25"/>
        <v>4768.9299999999348</v>
      </c>
      <c r="K243" s="19">
        <f t="shared" si="26"/>
        <v>4.1695297449822E-3</v>
      </c>
      <c r="M243" s="51"/>
      <c r="N243" s="41"/>
    </row>
    <row r="244" spans="1:14" x14ac:dyDescent="0.2">
      <c r="A244" s="54" t="s">
        <v>218</v>
      </c>
      <c r="B244" s="12">
        <f>VLOOKUP(A244,'Ascores 2025 voorlopig'!$A$2:$D$343,2,FALSE)</f>
        <v>883.75</v>
      </c>
      <c r="C244" s="12">
        <f t="shared" si="21"/>
        <v>441.875</v>
      </c>
      <c r="D244" s="12">
        <f>VLOOKUP(A244,'Ascores 2025 voorlopig'!$A$2:$F$343,4,FALSE)</f>
        <v>742.69</v>
      </c>
      <c r="E244" s="12">
        <f t="shared" si="22"/>
        <v>371.34500000000003</v>
      </c>
      <c r="F244" s="13">
        <f t="shared" si="23"/>
        <v>524404.91700000002</v>
      </c>
      <c r="G244" s="13">
        <f t="shared" si="27"/>
        <v>0</v>
      </c>
      <c r="H244" s="13">
        <f t="shared" si="24"/>
        <v>524404.92000000004</v>
      </c>
      <c r="I244" s="28">
        <f>VLOOKUP(A244,'Berekening 2024 def.'!$A$19:$H$360,8,FALSE)</f>
        <v>573675.19999999995</v>
      </c>
      <c r="J244" s="16">
        <f t="shared" si="25"/>
        <v>-49270.279999999912</v>
      </c>
      <c r="K244" s="19">
        <f t="shared" si="26"/>
        <v>-8.588532326305881E-2</v>
      </c>
      <c r="M244" s="51"/>
      <c r="N244" s="41"/>
    </row>
    <row r="245" spans="1:14" x14ac:dyDescent="0.2">
      <c r="A245" s="54" t="s">
        <v>219</v>
      </c>
      <c r="B245" s="12">
        <f>VLOOKUP(A245,'Ascores 2025 voorlopig'!$A$2:$D$343,2,FALSE)</f>
        <v>957.81</v>
      </c>
      <c r="C245" s="12">
        <f t="shared" si="21"/>
        <v>478.90499999999997</v>
      </c>
      <c r="D245" s="12">
        <f>VLOOKUP(A245,'Ascores 2025 voorlopig'!$A$2:$F$343,4,FALSE)</f>
        <v>1032.68</v>
      </c>
      <c r="E245" s="12">
        <f t="shared" si="22"/>
        <v>516.34</v>
      </c>
      <c r="F245" s="13">
        <f t="shared" si="23"/>
        <v>641783.73825000005</v>
      </c>
      <c r="G245" s="13">
        <f t="shared" si="27"/>
        <v>0</v>
      </c>
      <c r="H245" s="13">
        <f t="shared" si="24"/>
        <v>641783.74</v>
      </c>
      <c r="I245" s="28">
        <f>VLOOKUP(A245,'Berekening 2024 def.'!$A$19:$H$360,8,FALSE)</f>
        <v>608184.49</v>
      </c>
      <c r="J245" s="16">
        <f t="shared" si="25"/>
        <v>33599.25</v>
      </c>
      <c r="K245" s="19">
        <f t="shared" si="26"/>
        <v>5.5245160888598127E-2</v>
      </c>
      <c r="M245" s="51"/>
      <c r="N245" s="41"/>
    </row>
    <row r="246" spans="1:14" x14ac:dyDescent="0.2">
      <c r="A246" s="54" t="s">
        <v>220</v>
      </c>
      <c r="B246" s="12">
        <f>VLOOKUP(A246,'Ascores 2025 voorlopig'!$A$2:$D$343,2,FALSE)</f>
        <v>889.31</v>
      </c>
      <c r="C246" s="12">
        <f t="shared" si="21"/>
        <v>444.65499999999997</v>
      </c>
      <c r="D246" s="12">
        <f>VLOOKUP(A246,'Ascores 2025 voorlopig'!$A$2:$F$343,4,FALSE)</f>
        <v>1045.06</v>
      </c>
      <c r="E246" s="12">
        <f t="shared" si="22"/>
        <v>522.53</v>
      </c>
      <c r="F246" s="13">
        <f t="shared" si="23"/>
        <v>623689.24725000001</v>
      </c>
      <c r="G246" s="13">
        <f t="shared" si="27"/>
        <v>0</v>
      </c>
      <c r="H246" s="13">
        <f t="shared" si="24"/>
        <v>623689.25</v>
      </c>
      <c r="I246" s="28">
        <f>VLOOKUP(A246,'Berekening 2024 def.'!$A$19:$H$360,8,FALSE)</f>
        <v>571002.07999999996</v>
      </c>
      <c r="J246" s="16">
        <f t="shared" si="25"/>
        <v>52687.170000000042</v>
      </c>
      <c r="K246" s="19">
        <f t="shared" si="26"/>
        <v>9.2271415193443854E-2</v>
      </c>
      <c r="M246" s="51"/>
      <c r="N246" s="41"/>
    </row>
    <row r="247" spans="1:14" x14ac:dyDescent="0.2">
      <c r="A247" s="54" t="s">
        <v>221</v>
      </c>
      <c r="B247" s="12">
        <f>VLOOKUP(A247,'Ascores 2025 voorlopig'!$A$2:$D$343,2,FALSE)</f>
        <v>4736.87</v>
      </c>
      <c r="C247" s="12">
        <f t="shared" si="21"/>
        <v>2368.4349999999999</v>
      </c>
      <c r="D247" s="12">
        <f>VLOOKUP(A247,'Ascores 2025 voorlopig'!$A$2:$F$343,4,FALSE)</f>
        <v>5066.1000000000004</v>
      </c>
      <c r="E247" s="12">
        <f t="shared" si="22"/>
        <v>2533.0500000000002</v>
      </c>
      <c r="F247" s="13">
        <f t="shared" si="23"/>
        <v>3160722.6022500005</v>
      </c>
      <c r="G247" s="13">
        <f t="shared" si="27"/>
        <v>0</v>
      </c>
      <c r="H247" s="13">
        <f t="shared" si="24"/>
        <v>3160722.6</v>
      </c>
      <c r="I247" s="28">
        <f>VLOOKUP(A247,'Berekening 2024 def.'!$A$19:$H$360,8,FALSE)</f>
        <v>2995212.43</v>
      </c>
      <c r="J247" s="16">
        <f t="shared" si="25"/>
        <v>165510.16999999993</v>
      </c>
      <c r="K247" s="19">
        <f t="shared" si="26"/>
        <v>5.5258240898793248E-2</v>
      </c>
      <c r="M247" s="51"/>
      <c r="N247" s="41"/>
    </row>
    <row r="248" spans="1:14" x14ac:dyDescent="0.2">
      <c r="A248" s="54" t="s">
        <v>222</v>
      </c>
      <c r="B248" s="12">
        <f>VLOOKUP(A248,'Ascores 2025 voorlopig'!$A$2:$D$343,2,FALSE)</f>
        <v>616.34</v>
      </c>
      <c r="C248" s="12">
        <f t="shared" si="21"/>
        <v>308.17</v>
      </c>
      <c r="D248" s="12">
        <f>VLOOKUP(A248,'Ascores 2025 voorlopig'!$A$2:$F$343,4,FALSE)</f>
        <v>671.79</v>
      </c>
      <c r="E248" s="12">
        <f t="shared" si="22"/>
        <v>335.89499999999998</v>
      </c>
      <c r="F248" s="13">
        <f t="shared" si="23"/>
        <v>415325.31525000004</v>
      </c>
      <c r="G248" s="13">
        <f t="shared" si="27"/>
        <v>0</v>
      </c>
      <c r="H248" s="13">
        <f t="shared" si="24"/>
        <v>415325.32</v>
      </c>
      <c r="I248" s="28">
        <f>VLOOKUP(A248,'Berekening 2024 def.'!$A$19:$H$360,8,FALSE)</f>
        <v>414590.82</v>
      </c>
      <c r="J248" s="16">
        <f t="shared" si="25"/>
        <v>734.5</v>
      </c>
      <c r="K248" s="19">
        <f t="shared" si="26"/>
        <v>1.7716262989132272E-3</v>
      </c>
      <c r="M248" s="51"/>
      <c r="N248" s="41"/>
    </row>
    <row r="249" spans="1:14" x14ac:dyDescent="0.2">
      <c r="A249" s="54" t="s">
        <v>223</v>
      </c>
      <c r="B249" s="12">
        <f>VLOOKUP(A249,'Ascores 2025 voorlopig'!$A$2:$D$343,2,FALSE)</f>
        <v>838.76</v>
      </c>
      <c r="C249" s="12">
        <f t="shared" si="21"/>
        <v>419.38</v>
      </c>
      <c r="D249" s="12">
        <f>VLOOKUP(A249,'Ascores 2025 voorlopig'!$A$2:$F$343,4,FALSE)</f>
        <v>686.75</v>
      </c>
      <c r="E249" s="12">
        <f t="shared" si="22"/>
        <v>343.375</v>
      </c>
      <c r="F249" s="13">
        <f t="shared" si="23"/>
        <v>491862.56174999999</v>
      </c>
      <c r="G249" s="13">
        <f t="shared" si="27"/>
        <v>0</v>
      </c>
      <c r="H249" s="13">
        <f t="shared" si="24"/>
        <v>491862.56</v>
      </c>
      <c r="I249" s="28">
        <f>VLOOKUP(A249,'Berekening 2024 def.'!$A$19:$H$360,8,FALSE)</f>
        <v>502954.95</v>
      </c>
      <c r="J249" s="16">
        <f t="shared" si="25"/>
        <v>-11092.390000000014</v>
      </c>
      <c r="K249" s="19">
        <f t="shared" si="26"/>
        <v>-2.2054440462311812E-2</v>
      </c>
      <c r="M249" s="51"/>
      <c r="N249" s="41"/>
    </row>
    <row r="250" spans="1:14" x14ac:dyDescent="0.2">
      <c r="A250" s="54" t="s">
        <v>224</v>
      </c>
      <c r="B250" s="12">
        <f>VLOOKUP(A250,'Ascores 2025 voorlopig'!$A$2:$D$343,2,FALSE)</f>
        <v>1479.83</v>
      </c>
      <c r="C250" s="12">
        <f t="shared" si="21"/>
        <v>739.91499999999996</v>
      </c>
      <c r="D250" s="12">
        <f>VLOOKUP(A250,'Ascores 2025 voorlopig'!$A$2:$F$343,4,FALSE)</f>
        <v>1533.73</v>
      </c>
      <c r="E250" s="12">
        <f t="shared" si="22"/>
        <v>766.86500000000001</v>
      </c>
      <c r="F250" s="13">
        <f t="shared" si="23"/>
        <v>971647.08299999998</v>
      </c>
      <c r="G250" s="13">
        <f t="shared" si="27"/>
        <v>0</v>
      </c>
      <c r="H250" s="13">
        <f t="shared" si="24"/>
        <v>971647.08</v>
      </c>
      <c r="I250" s="28">
        <f>VLOOKUP(A250,'Berekening 2024 def.'!$A$19:$H$360,8,FALSE)</f>
        <v>936154.67</v>
      </c>
      <c r="J250" s="16">
        <f t="shared" si="25"/>
        <v>35492.409999999916</v>
      </c>
      <c r="K250" s="19">
        <f t="shared" si="26"/>
        <v>3.7912976495646726E-2</v>
      </c>
      <c r="M250" s="51"/>
      <c r="N250" s="41"/>
    </row>
    <row r="251" spans="1:14" x14ac:dyDescent="0.2">
      <c r="A251" s="54" t="s">
        <v>225</v>
      </c>
      <c r="B251" s="12">
        <f>VLOOKUP(A251,'Ascores 2025 voorlopig'!$A$2:$D$343,2,FALSE)</f>
        <v>677.46</v>
      </c>
      <c r="C251" s="12">
        <f t="shared" si="21"/>
        <v>338.73</v>
      </c>
      <c r="D251" s="12">
        <f>VLOOKUP(A251,'Ascores 2025 voorlopig'!$A$2:$F$343,4,FALSE)</f>
        <v>686.87</v>
      </c>
      <c r="E251" s="12">
        <f t="shared" si="22"/>
        <v>343.435</v>
      </c>
      <c r="F251" s="13">
        <f t="shared" si="23"/>
        <v>439894.10025000002</v>
      </c>
      <c r="G251" s="13">
        <f t="shared" si="27"/>
        <v>0</v>
      </c>
      <c r="H251" s="13">
        <f t="shared" si="24"/>
        <v>439894.1</v>
      </c>
      <c r="I251" s="28">
        <f>VLOOKUP(A251,'Berekening 2024 def.'!$A$19:$H$360,8,FALSE)</f>
        <v>419448.12</v>
      </c>
      <c r="J251" s="16">
        <f t="shared" si="25"/>
        <v>20445.979999999981</v>
      </c>
      <c r="K251" s="19">
        <f t="shared" si="26"/>
        <v>4.8744955633607277E-2</v>
      </c>
      <c r="M251" s="51"/>
      <c r="N251" s="41"/>
    </row>
    <row r="252" spans="1:14" x14ac:dyDescent="0.2">
      <c r="A252" s="54" t="s">
        <v>226</v>
      </c>
      <c r="B252" s="12">
        <f>VLOOKUP(A252,'Ascores 2025 voorlopig'!$A$2:$D$343,2,FALSE)</f>
        <v>113.44</v>
      </c>
      <c r="C252" s="12">
        <f t="shared" si="21"/>
        <v>56.72</v>
      </c>
      <c r="D252" s="12">
        <f>VLOOKUP(A252,'Ascores 2025 voorlopig'!$A$2:$F$343,4,FALSE)</f>
        <v>180.51</v>
      </c>
      <c r="E252" s="12">
        <f t="shared" si="22"/>
        <v>90.254999999999995</v>
      </c>
      <c r="F252" s="13">
        <f t="shared" si="23"/>
        <v>94776.828750000001</v>
      </c>
      <c r="G252" s="13">
        <f t="shared" si="27"/>
        <v>0</v>
      </c>
      <c r="H252" s="13">
        <f t="shared" si="24"/>
        <v>94776.83</v>
      </c>
      <c r="I252" s="28">
        <f>VLOOKUP(A252,'Berekening 2024 def.'!$A$19:$H$360,8,FALSE)</f>
        <v>73891.960000000006</v>
      </c>
      <c r="J252" s="16">
        <f t="shared" si="25"/>
        <v>20884.869999999995</v>
      </c>
      <c r="K252" s="19">
        <f t="shared" si="26"/>
        <v>0.2826406282902767</v>
      </c>
      <c r="M252" s="51"/>
      <c r="N252" s="41"/>
    </row>
    <row r="253" spans="1:14" x14ac:dyDescent="0.2">
      <c r="A253" s="54" t="s">
        <v>227</v>
      </c>
      <c r="B253" s="12">
        <f>VLOOKUP(A253,'Ascores 2025 voorlopig'!$A$2:$D$343,2,FALSE)</f>
        <v>211.56</v>
      </c>
      <c r="C253" s="12">
        <f t="shared" si="21"/>
        <v>105.78</v>
      </c>
      <c r="D253" s="12">
        <f>VLOOKUP(A253,'Ascores 2025 voorlopig'!$A$2:$F$343,4,FALSE)</f>
        <v>224.01</v>
      </c>
      <c r="E253" s="12">
        <f t="shared" si="22"/>
        <v>112.005</v>
      </c>
      <c r="F253" s="13">
        <f t="shared" si="23"/>
        <v>140438.65724999999</v>
      </c>
      <c r="G253" s="13">
        <f t="shared" si="27"/>
        <v>0</v>
      </c>
      <c r="H253" s="13">
        <f t="shared" si="24"/>
        <v>140438.66</v>
      </c>
      <c r="I253" s="28">
        <f>VLOOKUP(A253,'Berekening 2024 def.'!$A$19:$H$360,8,FALSE)</f>
        <v>145348.85</v>
      </c>
      <c r="J253" s="16">
        <f t="shared" si="25"/>
        <v>-4910.1900000000023</v>
      </c>
      <c r="K253" s="19">
        <f t="shared" si="26"/>
        <v>-3.3782104227174842E-2</v>
      </c>
      <c r="M253" s="51"/>
      <c r="N253" s="41"/>
    </row>
    <row r="254" spans="1:14" x14ac:dyDescent="0.2">
      <c r="A254" s="54" t="s">
        <v>228</v>
      </c>
      <c r="B254" s="12">
        <f>VLOOKUP(A254,'Ascores 2025 voorlopig'!$A$2:$D$343,2,FALSE)</f>
        <v>2047.22</v>
      </c>
      <c r="C254" s="12">
        <f t="shared" si="21"/>
        <v>1023.61</v>
      </c>
      <c r="D254" s="12">
        <f>VLOOKUP(A254,'Ascores 2025 voorlopig'!$A$2:$F$343,4,FALSE)</f>
        <v>2171.36</v>
      </c>
      <c r="E254" s="12">
        <f t="shared" si="22"/>
        <v>1085.68</v>
      </c>
      <c r="F254" s="13">
        <f t="shared" si="23"/>
        <v>1360175.6565</v>
      </c>
      <c r="G254" s="13">
        <f t="shared" si="27"/>
        <v>0</v>
      </c>
      <c r="H254" s="13">
        <f t="shared" si="24"/>
        <v>1360175.66</v>
      </c>
      <c r="I254" s="28">
        <f>VLOOKUP(A254,'Berekening 2024 def.'!$A$19:$H$360,8,FALSE)</f>
        <v>1293696.43</v>
      </c>
      <c r="J254" s="16">
        <f t="shared" si="25"/>
        <v>66479.229999999981</v>
      </c>
      <c r="K254" s="19">
        <f t="shared" si="26"/>
        <v>5.1387039848289594E-2</v>
      </c>
      <c r="M254" s="51"/>
      <c r="N254" s="41"/>
    </row>
    <row r="255" spans="1:14" x14ac:dyDescent="0.2">
      <c r="A255" s="54" t="s">
        <v>229</v>
      </c>
      <c r="B255" s="12">
        <f>VLOOKUP(A255,'Ascores 2025 voorlopig'!$A$2:$D$343,2,FALSE)</f>
        <v>941.06</v>
      </c>
      <c r="C255" s="12">
        <f t="shared" si="21"/>
        <v>470.53</v>
      </c>
      <c r="D255" s="12">
        <f>VLOOKUP(A255,'Ascores 2025 voorlopig'!$A$2:$F$343,4,FALSE)</f>
        <v>976.11</v>
      </c>
      <c r="E255" s="12">
        <f t="shared" si="22"/>
        <v>488.05500000000001</v>
      </c>
      <c r="F255" s="13">
        <f t="shared" si="23"/>
        <v>618143.53725000005</v>
      </c>
      <c r="G255" s="13">
        <f t="shared" si="27"/>
        <v>0</v>
      </c>
      <c r="H255" s="13">
        <f t="shared" si="24"/>
        <v>618143.54</v>
      </c>
      <c r="I255" s="28">
        <f>VLOOKUP(A255,'Berekening 2024 def.'!$A$19:$H$360,8,FALSE)</f>
        <v>636321.4</v>
      </c>
      <c r="J255" s="16">
        <f t="shared" si="25"/>
        <v>-18177.859999999986</v>
      </c>
      <c r="K255" s="19">
        <f t="shared" si="26"/>
        <v>-2.8567104610971727E-2</v>
      </c>
      <c r="M255" s="51"/>
      <c r="N255" s="41"/>
    </row>
    <row r="256" spans="1:14" x14ac:dyDescent="0.2">
      <c r="A256" s="54" t="s">
        <v>230</v>
      </c>
      <c r="B256" s="12">
        <f>VLOOKUP(A256,'Ascores 2025 voorlopig'!$A$2:$D$343,2,FALSE)</f>
        <v>3581.84</v>
      </c>
      <c r="C256" s="12">
        <f t="shared" si="21"/>
        <v>1790.92</v>
      </c>
      <c r="D256" s="12">
        <f>VLOOKUP(A256,'Ascores 2025 voorlopig'!$A$2:$F$343,4,FALSE)</f>
        <v>3885.69</v>
      </c>
      <c r="E256" s="12">
        <f t="shared" si="22"/>
        <v>1942.845</v>
      </c>
      <c r="F256" s="13">
        <f t="shared" si="23"/>
        <v>2407718.3602500004</v>
      </c>
      <c r="G256" s="13">
        <f t="shared" si="27"/>
        <v>0</v>
      </c>
      <c r="H256" s="13">
        <f t="shared" si="24"/>
        <v>2407718.36</v>
      </c>
      <c r="I256" s="28">
        <f>VLOOKUP(A256,'Berekening 2024 def.'!$A$19:$H$360,8,FALSE)</f>
        <v>2257675.9900000002</v>
      </c>
      <c r="J256" s="16">
        <f t="shared" si="25"/>
        <v>150042.36999999965</v>
      </c>
      <c r="K256" s="19">
        <f t="shared" si="26"/>
        <v>6.6458770286164773E-2</v>
      </c>
      <c r="M256" s="51"/>
      <c r="N256" s="41"/>
    </row>
    <row r="257" spans="1:14" x14ac:dyDescent="0.2">
      <c r="A257" s="54" t="s">
        <v>231</v>
      </c>
      <c r="B257" s="12">
        <f>VLOOKUP(A257,'Ascores 2025 voorlopig'!$A$2:$D$343,2,FALSE)</f>
        <v>990.66</v>
      </c>
      <c r="C257" s="12">
        <f t="shared" si="21"/>
        <v>495.33</v>
      </c>
      <c r="D257" s="12">
        <f>VLOOKUP(A257,'Ascores 2025 voorlopig'!$A$2:$F$343,4,FALSE)</f>
        <v>974.72</v>
      </c>
      <c r="E257" s="12">
        <f t="shared" si="22"/>
        <v>487.36</v>
      </c>
      <c r="F257" s="13">
        <f t="shared" si="23"/>
        <v>633687.64650000003</v>
      </c>
      <c r="G257" s="13">
        <f t="shared" si="27"/>
        <v>0</v>
      </c>
      <c r="H257" s="13">
        <f t="shared" si="24"/>
        <v>633687.65</v>
      </c>
      <c r="I257" s="28">
        <f>VLOOKUP(A257,'Berekening 2024 def.'!$A$19:$H$360,8,FALSE)</f>
        <v>653707.93999999994</v>
      </c>
      <c r="J257" s="16">
        <f t="shared" si="25"/>
        <v>-20020.289999999921</v>
      </c>
      <c r="K257" s="19">
        <f t="shared" si="26"/>
        <v>-3.0625740908087978E-2</v>
      </c>
      <c r="M257" s="51"/>
      <c r="N257" s="41"/>
    </row>
    <row r="258" spans="1:14" x14ac:dyDescent="0.2">
      <c r="A258" s="54" t="s">
        <v>382</v>
      </c>
      <c r="B258" s="12">
        <f>VLOOKUP(A258,'Ascores 2025 voorlopig'!$A$2:$D$343,2,FALSE)</f>
        <v>4281.3900000000003</v>
      </c>
      <c r="C258" s="12">
        <f t="shared" si="21"/>
        <v>2140.6950000000002</v>
      </c>
      <c r="D258" s="12">
        <f>VLOOKUP(A258,'Ascores 2025 voorlopig'!$A$2:$F$343,4,FALSE)</f>
        <v>4349.29</v>
      </c>
      <c r="E258" s="12">
        <f t="shared" si="22"/>
        <v>2174.645</v>
      </c>
      <c r="F258" s="13">
        <f t="shared" si="23"/>
        <v>2782746.9990000003</v>
      </c>
      <c r="G258" s="13">
        <f t="shared" si="27"/>
        <v>0</v>
      </c>
      <c r="H258" s="13">
        <f t="shared" si="24"/>
        <v>2782747</v>
      </c>
      <c r="I258" s="28">
        <f>VLOOKUP(A258,'Berekening 2024 def.'!$A$19:$H$360,8,FALSE)</f>
        <v>2687983.85</v>
      </c>
      <c r="J258" s="16">
        <f t="shared" si="25"/>
        <v>94763.149999999907</v>
      </c>
      <c r="K258" s="19">
        <f t="shared" si="26"/>
        <v>3.5254359880175584E-2</v>
      </c>
      <c r="M258" s="51"/>
      <c r="N258" s="41"/>
    </row>
    <row r="259" spans="1:14" x14ac:dyDescent="0.2">
      <c r="A259" s="54" t="s">
        <v>232</v>
      </c>
      <c r="B259" s="12">
        <f>VLOOKUP(A259,'Ascores 2025 voorlopig'!$A$2:$D$343,2,FALSE)</f>
        <v>653.07000000000005</v>
      </c>
      <c r="C259" s="12">
        <f t="shared" si="21"/>
        <v>326.53500000000003</v>
      </c>
      <c r="D259" s="12">
        <f>VLOOKUP(A259,'Ascores 2025 voorlopig'!$A$2:$F$343,4,FALSE)</f>
        <v>775.57</v>
      </c>
      <c r="E259" s="12">
        <f t="shared" si="22"/>
        <v>387.78500000000003</v>
      </c>
      <c r="F259" s="13">
        <f t="shared" si="23"/>
        <v>460629.25200000004</v>
      </c>
      <c r="G259" s="13">
        <f t="shared" si="27"/>
        <v>0</v>
      </c>
      <c r="H259" s="13">
        <f t="shared" si="24"/>
        <v>460629.25</v>
      </c>
      <c r="I259" s="28">
        <f>VLOOKUP(A259,'Berekening 2024 def.'!$A$19:$H$360,8,FALSE)</f>
        <v>406275.53</v>
      </c>
      <c r="J259" s="16">
        <f t="shared" si="25"/>
        <v>54353.719999999972</v>
      </c>
      <c r="K259" s="19">
        <f t="shared" si="26"/>
        <v>0.13378536482371944</v>
      </c>
      <c r="M259" s="51"/>
      <c r="N259" s="41"/>
    </row>
    <row r="260" spans="1:14" x14ac:dyDescent="0.2">
      <c r="A260" s="54" t="s">
        <v>233</v>
      </c>
      <c r="B260" s="12">
        <f>VLOOKUP(A260,'Ascores 2025 voorlopig'!$A$2:$D$343,2,FALSE)</f>
        <v>4515.5200000000004</v>
      </c>
      <c r="C260" s="12">
        <f t="shared" si="21"/>
        <v>2257.7600000000002</v>
      </c>
      <c r="D260" s="12">
        <f>VLOOKUP(A260,'Ascores 2025 voorlopig'!$A$2:$F$343,4,FALSE)</f>
        <v>4318.5</v>
      </c>
      <c r="E260" s="12">
        <f t="shared" si="22"/>
        <v>2159.25</v>
      </c>
      <c r="F260" s="13">
        <f t="shared" si="23"/>
        <v>2848308.8985000001</v>
      </c>
      <c r="G260" s="13">
        <f t="shared" si="27"/>
        <v>0</v>
      </c>
      <c r="H260" s="13">
        <f t="shared" si="24"/>
        <v>2848308.9</v>
      </c>
      <c r="I260" s="28">
        <f>VLOOKUP(A260,'Berekening 2024 def.'!$A$19:$H$360,8,FALSE)</f>
        <v>2841812.05</v>
      </c>
      <c r="J260" s="16">
        <f t="shared" si="25"/>
        <v>6496.8500000000931</v>
      </c>
      <c r="K260" s="19">
        <f t="shared" si="26"/>
        <v>2.2861645617978476E-3</v>
      </c>
      <c r="M260" s="51"/>
      <c r="N260" s="41"/>
    </row>
    <row r="261" spans="1:14" x14ac:dyDescent="0.2">
      <c r="A261" s="54" t="s">
        <v>234</v>
      </c>
      <c r="B261" s="12">
        <f>VLOOKUP(A261,'Ascores 2025 voorlopig'!$A$2:$D$343,2,FALSE)</f>
        <v>4976.63</v>
      </c>
      <c r="C261" s="12">
        <f t="shared" si="21"/>
        <v>2488.3150000000001</v>
      </c>
      <c r="D261" s="12">
        <f>VLOOKUP(A261,'Ascores 2025 voorlopig'!$A$2:$F$343,4,FALSE)</f>
        <v>5396.74</v>
      </c>
      <c r="E261" s="12">
        <f t="shared" si="22"/>
        <v>2698.37</v>
      </c>
      <c r="F261" s="13">
        <f t="shared" si="23"/>
        <v>3344633.8222499997</v>
      </c>
      <c r="G261" s="13">
        <f t="shared" si="27"/>
        <v>0</v>
      </c>
      <c r="H261" s="13">
        <f t="shared" si="24"/>
        <v>3344633.82</v>
      </c>
      <c r="I261" s="28">
        <f>VLOOKUP(A261,'Berekening 2024 def.'!$A$19:$H$360,8,FALSE)</f>
        <v>3228391.42</v>
      </c>
      <c r="J261" s="16">
        <f t="shared" si="25"/>
        <v>116242.39999999991</v>
      </c>
      <c r="K261" s="19">
        <f t="shared" si="26"/>
        <v>3.600629071179972E-2</v>
      </c>
      <c r="M261" s="51"/>
      <c r="N261" s="41"/>
    </row>
    <row r="262" spans="1:14" x14ac:dyDescent="0.2">
      <c r="A262" s="54" t="s">
        <v>235</v>
      </c>
      <c r="B262" s="12">
        <f>VLOOKUP(A262,'Ascores 2025 voorlopig'!$A$2:$D$343,2,FALSE)</f>
        <v>88485.75</v>
      </c>
      <c r="C262" s="12">
        <f t="shared" si="21"/>
        <v>44242.875</v>
      </c>
      <c r="D262" s="12">
        <f>VLOOKUP(A262,'Ascores 2025 voorlopig'!$A$2:$F$343,4,FALSE)</f>
        <v>89086.61</v>
      </c>
      <c r="E262" s="12">
        <f t="shared" si="22"/>
        <v>44543.305</v>
      </c>
      <c r="F262" s="13">
        <f t="shared" si="23"/>
        <v>57253768.173</v>
      </c>
      <c r="G262" s="13">
        <f t="shared" si="27"/>
        <v>0</v>
      </c>
      <c r="H262" s="13">
        <f t="shared" si="24"/>
        <v>57253768.170000002</v>
      </c>
      <c r="I262" s="28">
        <f>VLOOKUP(A262,'Berekening 2024 def.'!$A$19:$H$360,8,FALSE)</f>
        <v>57886538.899999999</v>
      </c>
      <c r="J262" s="16">
        <f t="shared" si="25"/>
        <v>-632770.72999999672</v>
      </c>
      <c r="K262" s="19">
        <f t="shared" si="26"/>
        <v>-1.0931224115733006E-2</v>
      </c>
      <c r="M262" s="51"/>
      <c r="N262" s="41"/>
    </row>
    <row r="263" spans="1:14" x14ac:dyDescent="0.2">
      <c r="A263" s="54" t="s">
        <v>236</v>
      </c>
      <c r="B263" s="12">
        <f>VLOOKUP(A263,'Ascores 2025 voorlopig'!$A$2:$D$343,2,FALSE)</f>
        <v>0</v>
      </c>
      <c r="C263" s="12">
        <f t="shared" si="21"/>
        <v>0</v>
      </c>
      <c r="D263" s="12">
        <f>VLOOKUP(A263,'Ascores 2025 voorlopig'!$A$2:$F$343,4,FALSE)</f>
        <v>0</v>
      </c>
      <c r="E263" s="12">
        <f t="shared" si="22"/>
        <v>0</v>
      </c>
      <c r="F263" s="13">
        <f t="shared" si="23"/>
        <v>0</v>
      </c>
      <c r="G263" s="13">
        <f t="shared" si="27"/>
        <v>64000</v>
      </c>
      <c r="H263" s="13">
        <f t="shared" si="24"/>
        <v>64000</v>
      </c>
      <c r="I263" s="28">
        <f>VLOOKUP(A263,'Berekening 2024 def.'!$A$19:$H$360,8,FALSE)</f>
        <v>64000</v>
      </c>
      <c r="J263" s="16">
        <f t="shared" si="25"/>
        <v>0</v>
      </c>
      <c r="K263" s="19">
        <f t="shared" si="26"/>
        <v>0</v>
      </c>
      <c r="M263" s="51"/>
      <c r="N263" s="41"/>
    </row>
    <row r="264" spans="1:14" x14ac:dyDescent="0.2">
      <c r="A264" s="54" t="s">
        <v>237</v>
      </c>
      <c r="B264" s="12">
        <f>VLOOKUP(A264,'Ascores 2025 voorlopig'!$A$2:$D$343,2,FALSE)</f>
        <v>1167.75</v>
      </c>
      <c r="C264" s="12">
        <f t="shared" si="21"/>
        <v>583.875</v>
      </c>
      <c r="D264" s="12">
        <f>VLOOKUP(A264,'Ascores 2025 voorlopig'!$A$2:$F$343,4,FALSE)</f>
        <v>1380.95</v>
      </c>
      <c r="E264" s="12">
        <f t="shared" si="22"/>
        <v>690.47500000000002</v>
      </c>
      <c r="F264" s="13">
        <f t="shared" si="23"/>
        <v>821764.59749999992</v>
      </c>
      <c r="G264" s="13">
        <f t="shared" si="27"/>
        <v>0</v>
      </c>
      <c r="H264" s="13">
        <f t="shared" si="24"/>
        <v>821764.6</v>
      </c>
      <c r="I264" s="28">
        <f>VLOOKUP(A264,'Berekening 2024 def.'!$A$19:$H$360,8,FALSE)</f>
        <v>725882.15</v>
      </c>
      <c r="J264" s="16">
        <f t="shared" si="25"/>
        <v>95882.449999999953</v>
      </c>
      <c r="K264" s="19">
        <f t="shared" si="26"/>
        <v>0.13209093239171119</v>
      </c>
      <c r="M264" s="51"/>
      <c r="N264" s="41"/>
    </row>
    <row r="265" spans="1:14" x14ac:dyDescent="0.2">
      <c r="A265" s="54" t="s">
        <v>238</v>
      </c>
      <c r="B265" s="12">
        <f>VLOOKUP(A265,'Ascores 2025 voorlopig'!$A$2:$D$343,2,FALSE)</f>
        <v>896.38</v>
      </c>
      <c r="C265" s="12">
        <f t="shared" si="21"/>
        <v>448.19</v>
      </c>
      <c r="D265" s="12">
        <f>VLOOKUP(A265,'Ascores 2025 voorlopig'!$A$2:$F$343,4,FALSE)</f>
        <v>995.25</v>
      </c>
      <c r="E265" s="12">
        <f t="shared" si="22"/>
        <v>497.625</v>
      </c>
      <c r="F265" s="13">
        <f t="shared" si="23"/>
        <v>609908.80275000003</v>
      </c>
      <c r="G265" s="13">
        <f t="shared" si="27"/>
        <v>0</v>
      </c>
      <c r="H265" s="13">
        <f t="shared" si="24"/>
        <v>609908.80000000005</v>
      </c>
      <c r="I265" s="28">
        <f>VLOOKUP(A265,'Berekening 2024 def.'!$A$19:$H$360,8,FALSE)</f>
        <v>492925.12</v>
      </c>
      <c r="J265" s="16">
        <f t="shared" si="25"/>
        <v>116983.68000000005</v>
      </c>
      <c r="K265" s="19">
        <f t="shared" si="26"/>
        <v>0.23732545827650264</v>
      </c>
      <c r="M265" s="51"/>
      <c r="N265" s="41"/>
    </row>
    <row r="266" spans="1:14" x14ac:dyDescent="0.2">
      <c r="A266" s="54" t="s">
        <v>239</v>
      </c>
      <c r="B266" s="12">
        <f>VLOOKUP(A266,'Ascores 2025 voorlopig'!$A$2:$D$343,2,FALSE)</f>
        <v>339.27</v>
      </c>
      <c r="C266" s="12">
        <f t="shared" si="21"/>
        <v>169.63499999999999</v>
      </c>
      <c r="D266" s="12">
        <f>VLOOKUP(A266,'Ascores 2025 voorlopig'!$A$2:$F$343,4,FALSE)</f>
        <v>293.57</v>
      </c>
      <c r="E266" s="12">
        <f t="shared" si="22"/>
        <v>146.785</v>
      </c>
      <c r="F266" s="13">
        <f t="shared" si="23"/>
        <v>204043.43699999998</v>
      </c>
      <c r="G266" s="13">
        <f t="shared" si="27"/>
        <v>0</v>
      </c>
      <c r="H266" s="13">
        <f t="shared" si="24"/>
        <v>204043.44</v>
      </c>
      <c r="I266" s="28">
        <f>VLOOKUP(A266,'Berekening 2024 def.'!$A$19:$H$360,8,FALSE)</f>
        <v>201046.88</v>
      </c>
      <c r="J266" s="16">
        <f t="shared" si="25"/>
        <v>2996.5599999999977</v>
      </c>
      <c r="K266" s="19">
        <f t="shared" si="26"/>
        <v>1.490478240696895E-2</v>
      </c>
      <c r="M266" s="51"/>
      <c r="N266" s="41"/>
    </row>
    <row r="267" spans="1:14" x14ac:dyDescent="0.2">
      <c r="A267" s="54" t="s">
        <v>240</v>
      </c>
      <c r="B267" s="12">
        <f>VLOOKUP(A267,'Ascores 2025 voorlopig'!$A$2:$D$343,2,FALSE)</f>
        <v>11795.37</v>
      </c>
      <c r="C267" s="12">
        <f t="shared" si="21"/>
        <v>5897.6850000000004</v>
      </c>
      <c r="D267" s="12">
        <f>VLOOKUP(A267,'Ascores 2025 voorlopig'!$A$2:$F$343,4,FALSE)</f>
        <v>11661.52</v>
      </c>
      <c r="E267" s="12">
        <f t="shared" si="22"/>
        <v>5830.76</v>
      </c>
      <c r="F267" s="13">
        <f t="shared" si="23"/>
        <v>7563087.75825</v>
      </c>
      <c r="G267" s="13">
        <f t="shared" si="27"/>
        <v>0</v>
      </c>
      <c r="H267" s="13">
        <f t="shared" si="24"/>
        <v>7563087.7599999998</v>
      </c>
      <c r="I267" s="28">
        <f>VLOOKUP(A267,'Berekening 2024 def.'!$A$19:$H$360,8,FALSE)</f>
        <v>7569241.1399999997</v>
      </c>
      <c r="J267" s="16">
        <f t="shared" si="25"/>
        <v>-6153.3799999998882</v>
      </c>
      <c r="K267" s="19">
        <f t="shared" si="26"/>
        <v>-8.1294543088105244E-4</v>
      </c>
      <c r="M267" s="51"/>
      <c r="N267" s="41"/>
    </row>
    <row r="268" spans="1:14" x14ac:dyDescent="0.2">
      <c r="A268" s="54" t="s">
        <v>241</v>
      </c>
      <c r="B268" s="12">
        <f>VLOOKUP(A268,'Ascores 2025 voorlopig'!$A$2:$D$343,2,FALSE)</f>
        <v>0</v>
      </c>
      <c r="C268" s="12">
        <f t="shared" si="21"/>
        <v>0</v>
      </c>
      <c r="D268" s="12">
        <f>VLOOKUP(A268,'Ascores 2025 voorlopig'!$A$2:$F$343,4,FALSE)</f>
        <v>0</v>
      </c>
      <c r="E268" s="12">
        <f t="shared" si="22"/>
        <v>0</v>
      </c>
      <c r="F268" s="13">
        <f t="shared" si="23"/>
        <v>0</v>
      </c>
      <c r="G268" s="13">
        <f t="shared" si="27"/>
        <v>64000</v>
      </c>
      <c r="H268" s="13">
        <f t="shared" si="24"/>
        <v>64000</v>
      </c>
      <c r="I268" s="28">
        <f>VLOOKUP(A268,'Berekening 2024 def.'!$A$19:$H$360,8,FALSE)</f>
        <v>64000</v>
      </c>
      <c r="J268" s="16">
        <f t="shared" si="25"/>
        <v>0</v>
      </c>
      <c r="K268" s="19">
        <f t="shared" si="26"/>
        <v>0</v>
      </c>
      <c r="M268" s="51"/>
      <c r="N268" s="41"/>
    </row>
    <row r="269" spans="1:14" x14ac:dyDescent="0.2">
      <c r="A269" s="54" t="s">
        <v>242</v>
      </c>
      <c r="B269" s="12">
        <f>VLOOKUP(A269,'Ascores 2025 voorlopig'!$A$2:$D$343,2,FALSE)</f>
        <v>909.7</v>
      </c>
      <c r="C269" s="12">
        <f t="shared" si="21"/>
        <v>454.85</v>
      </c>
      <c r="D269" s="12">
        <f>VLOOKUP(A269,'Ascores 2025 voorlopig'!$A$2:$F$343,4,FALSE)</f>
        <v>865.97</v>
      </c>
      <c r="E269" s="12">
        <f t="shared" si="22"/>
        <v>432.98500000000001</v>
      </c>
      <c r="F269" s="13">
        <f t="shared" si="23"/>
        <v>572520.3997500001</v>
      </c>
      <c r="G269" s="13">
        <f t="shared" si="27"/>
        <v>0</v>
      </c>
      <c r="H269" s="13">
        <f t="shared" si="24"/>
        <v>572520.4</v>
      </c>
      <c r="I269" s="28">
        <f>VLOOKUP(A269,'Berekening 2024 def.'!$A$19:$H$360,8,FALSE)</f>
        <v>553895.4</v>
      </c>
      <c r="J269" s="16">
        <f t="shared" si="25"/>
        <v>18625</v>
      </c>
      <c r="K269" s="19">
        <f t="shared" si="26"/>
        <v>3.3625482356416027E-2</v>
      </c>
      <c r="M269" s="51"/>
      <c r="N269" s="41"/>
    </row>
    <row r="270" spans="1:14" x14ac:dyDescent="0.2">
      <c r="A270" s="54" t="s">
        <v>243</v>
      </c>
      <c r="B270" s="12">
        <f>VLOOKUP(A270,'Ascores 2025 voorlopig'!$A$2:$D$343,2,FALSE)</f>
        <v>153.07</v>
      </c>
      <c r="C270" s="12">
        <f t="shared" si="21"/>
        <v>76.534999999999997</v>
      </c>
      <c r="D270" s="12">
        <f>VLOOKUP(A270,'Ascores 2025 voorlopig'!$A$2:$F$343,4,FALSE)</f>
        <v>204.91</v>
      </c>
      <c r="E270" s="12">
        <f t="shared" si="22"/>
        <v>102.455</v>
      </c>
      <c r="F270" s="13">
        <f t="shared" si="23"/>
        <v>115421.70150000001</v>
      </c>
      <c r="G270" s="13">
        <f t="shared" si="27"/>
        <v>0</v>
      </c>
      <c r="H270" s="13">
        <f t="shared" si="24"/>
        <v>115421.7</v>
      </c>
      <c r="I270" s="28">
        <f>VLOOKUP(A270,'Berekening 2024 def.'!$A$19:$H$360,8,FALSE)</f>
        <v>101424.13</v>
      </c>
      <c r="J270" s="16">
        <f t="shared" si="25"/>
        <v>13997.569999999992</v>
      </c>
      <c r="K270" s="19">
        <f t="shared" si="26"/>
        <v>0.13801025456171023</v>
      </c>
      <c r="M270" s="51"/>
      <c r="N270" s="41"/>
    </row>
    <row r="271" spans="1:14" x14ac:dyDescent="0.2">
      <c r="A271" s="54" t="s">
        <v>244</v>
      </c>
      <c r="B271" s="12">
        <f>VLOOKUP(A271,'Ascores 2025 voorlopig'!$A$2:$D$343,2,FALSE)</f>
        <v>373.58</v>
      </c>
      <c r="C271" s="12">
        <f t="shared" si="21"/>
        <v>186.79</v>
      </c>
      <c r="D271" s="12">
        <f>VLOOKUP(A271,'Ascores 2025 voorlopig'!$A$2:$F$343,4,FALSE)</f>
        <v>360.24</v>
      </c>
      <c r="E271" s="12">
        <f t="shared" si="22"/>
        <v>180.12</v>
      </c>
      <c r="F271" s="13">
        <f t="shared" si="23"/>
        <v>236601.9135</v>
      </c>
      <c r="G271" s="13">
        <f t="shared" si="27"/>
        <v>0</v>
      </c>
      <c r="H271" s="13">
        <f t="shared" si="24"/>
        <v>236601.91</v>
      </c>
      <c r="I271" s="28">
        <f>VLOOKUP(A271,'Berekening 2024 def.'!$A$19:$H$360,8,FALSE)</f>
        <v>225600.33</v>
      </c>
      <c r="J271" s="16">
        <f t="shared" si="25"/>
        <v>11001.580000000016</v>
      </c>
      <c r="K271" s="19">
        <f t="shared" si="26"/>
        <v>4.8765797461377901E-2</v>
      </c>
      <c r="M271" s="51"/>
      <c r="N271" s="41"/>
    </row>
    <row r="272" spans="1:14" x14ac:dyDescent="0.2">
      <c r="A272" s="54" t="s">
        <v>245</v>
      </c>
      <c r="B272" s="12">
        <f>VLOOKUP(A272,'Ascores 2025 voorlopig'!$A$2:$D$343,2,FALSE)</f>
        <v>4380.66</v>
      </c>
      <c r="C272" s="12">
        <f t="shared" si="21"/>
        <v>2190.33</v>
      </c>
      <c r="D272" s="12">
        <f>VLOOKUP(A272,'Ascores 2025 voorlopig'!$A$2:$F$343,4,FALSE)</f>
        <v>4740.2299999999996</v>
      </c>
      <c r="E272" s="12">
        <f t="shared" si="22"/>
        <v>2370.1149999999998</v>
      </c>
      <c r="F272" s="13">
        <f t="shared" si="23"/>
        <v>2940802.9582500001</v>
      </c>
      <c r="G272" s="13">
        <f t="shared" si="27"/>
        <v>0</v>
      </c>
      <c r="H272" s="13">
        <f t="shared" si="24"/>
        <v>2940802.96</v>
      </c>
      <c r="I272" s="28">
        <f>VLOOKUP(A272,'Berekening 2024 def.'!$A$19:$H$360,8,FALSE)</f>
        <v>2892849.01</v>
      </c>
      <c r="J272" s="16">
        <f t="shared" si="25"/>
        <v>47953.950000000186</v>
      </c>
      <c r="K272" s="19">
        <f t="shared" si="26"/>
        <v>1.657672067717084E-2</v>
      </c>
      <c r="M272" s="51"/>
      <c r="N272" s="41"/>
    </row>
    <row r="273" spans="1:14" x14ac:dyDescent="0.2">
      <c r="A273" s="54" t="s">
        <v>246</v>
      </c>
      <c r="B273" s="12">
        <f>VLOOKUP(A273,'Ascores 2025 voorlopig'!$A$2:$D$343,2,FALSE)</f>
        <v>1721.95</v>
      </c>
      <c r="C273" s="12">
        <f t="shared" si="21"/>
        <v>860.97500000000002</v>
      </c>
      <c r="D273" s="12">
        <f>VLOOKUP(A273,'Ascores 2025 voorlopig'!$A$2:$F$343,4,FALSE)</f>
        <v>1880.32</v>
      </c>
      <c r="E273" s="12">
        <f t="shared" si="22"/>
        <v>940.16</v>
      </c>
      <c r="F273" s="13">
        <f t="shared" si="23"/>
        <v>1161461.90475</v>
      </c>
      <c r="G273" s="13">
        <f t="shared" si="27"/>
        <v>0</v>
      </c>
      <c r="H273" s="13">
        <f t="shared" si="24"/>
        <v>1161461.8999999999</v>
      </c>
      <c r="I273" s="28">
        <f>VLOOKUP(A273,'Berekening 2024 def.'!$A$19:$H$360,8,FALSE)</f>
        <v>1155633.52</v>
      </c>
      <c r="J273" s="16">
        <f t="shared" si="25"/>
        <v>5828.3799999998882</v>
      </c>
      <c r="K273" s="19">
        <f t="shared" si="26"/>
        <v>5.0434501069161509E-3</v>
      </c>
      <c r="M273" s="51"/>
      <c r="N273" s="41"/>
    </row>
    <row r="274" spans="1:14" x14ac:dyDescent="0.2">
      <c r="A274" s="54" t="s">
        <v>247</v>
      </c>
      <c r="B274" s="12">
        <f>VLOOKUP(A274,'Ascores 2025 voorlopig'!$A$2:$D$343,2,FALSE)</f>
        <v>759.37</v>
      </c>
      <c r="C274" s="12">
        <f t="shared" si="21"/>
        <v>379.685</v>
      </c>
      <c r="D274" s="12">
        <f>VLOOKUP(A274,'Ascores 2025 voorlopig'!$A$2:$F$343,4,FALSE)</f>
        <v>765.37</v>
      </c>
      <c r="E274" s="12">
        <f t="shared" si="22"/>
        <v>382.685</v>
      </c>
      <c r="F274" s="13">
        <f t="shared" si="23"/>
        <v>491614.29450000002</v>
      </c>
      <c r="G274" s="13">
        <f t="shared" si="27"/>
        <v>0</v>
      </c>
      <c r="H274" s="13">
        <f t="shared" si="24"/>
        <v>491614.29</v>
      </c>
      <c r="I274" s="28">
        <f>VLOOKUP(A274,'Berekening 2024 def.'!$A$19:$H$360,8,FALSE)</f>
        <v>475101.11</v>
      </c>
      <c r="J274" s="16">
        <f t="shared" si="25"/>
        <v>16513.179999999993</v>
      </c>
      <c r="K274" s="19">
        <f t="shared" si="26"/>
        <v>3.4757190948259402E-2</v>
      </c>
      <c r="M274" s="51"/>
      <c r="N274" s="41"/>
    </row>
    <row r="275" spans="1:14" x14ac:dyDescent="0.2">
      <c r="A275" s="54" t="s">
        <v>248</v>
      </c>
      <c r="B275" s="12">
        <f>VLOOKUP(A275,'Ascores 2025 voorlopig'!$A$2:$D$343,2,FALSE)</f>
        <v>2608.1999999999998</v>
      </c>
      <c r="C275" s="12">
        <f t="shared" si="21"/>
        <v>1304.0999999999999</v>
      </c>
      <c r="D275" s="12">
        <f>VLOOKUP(A275,'Ascores 2025 voorlopig'!$A$2:$F$343,4,FALSE)</f>
        <v>2737.29</v>
      </c>
      <c r="E275" s="12">
        <f t="shared" si="22"/>
        <v>1368.645</v>
      </c>
      <c r="F275" s="13">
        <f t="shared" si="23"/>
        <v>1723519.6132499999</v>
      </c>
      <c r="G275" s="13">
        <f t="shared" si="27"/>
        <v>0</v>
      </c>
      <c r="H275" s="13">
        <f t="shared" si="24"/>
        <v>1723519.61</v>
      </c>
      <c r="I275" s="28">
        <f>VLOOKUP(A275,'Berekening 2024 def.'!$A$19:$H$360,8,FALSE)</f>
        <v>1608851.08</v>
      </c>
      <c r="J275" s="16">
        <f t="shared" si="25"/>
        <v>114668.53000000003</v>
      </c>
      <c r="K275" s="19">
        <f t="shared" si="26"/>
        <v>7.1273551309671265E-2</v>
      </c>
      <c r="M275" s="51"/>
      <c r="N275" s="41"/>
    </row>
    <row r="276" spans="1:14" x14ac:dyDescent="0.2">
      <c r="A276" s="54" t="s">
        <v>249</v>
      </c>
      <c r="B276" s="12">
        <f>VLOOKUP(A276,'Ascores 2025 voorlopig'!$A$2:$D$343,2,FALSE)</f>
        <v>2419.9</v>
      </c>
      <c r="C276" s="12">
        <f t="shared" ref="C276:C339" si="28">B276/2</f>
        <v>1209.95</v>
      </c>
      <c r="D276" s="12">
        <f>VLOOKUP(A276,'Ascores 2025 voorlopig'!$A$2:$F$343,4,FALSE)</f>
        <v>2411.5100000000002</v>
      </c>
      <c r="E276" s="12">
        <f t="shared" ref="E276:E339" si="29">D276/2</f>
        <v>1205.7550000000001</v>
      </c>
      <c r="F276" s="13">
        <f t="shared" ref="F276:F339" si="30">$B$14*(C276+E276)</f>
        <v>1557767.36925</v>
      </c>
      <c r="G276" s="13">
        <f t="shared" si="27"/>
        <v>0</v>
      </c>
      <c r="H276" s="13">
        <f t="shared" ref="H276:H339" si="31">ROUND(F276+G276,2)</f>
        <v>1557767.37</v>
      </c>
      <c r="I276" s="28">
        <f>VLOOKUP(A276,'Berekening 2024 def.'!$A$19:$H$360,8,FALSE)</f>
        <v>1596804.35</v>
      </c>
      <c r="J276" s="16">
        <f t="shared" ref="J276:J339" si="32">H276-I276</f>
        <v>-39036.979999999981</v>
      </c>
      <c r="K276" s="19">
        <f t="shared" ref="K276:K339" si="33">J276/I276</f>
        <v>-2.4446939914711516E-2</v>
      </c>
      <c r="M276" s="51"/>
      <c r="N276" s="41"/>
    </row>
    <row r="277" spans="1:14" x14ac:dyDescent="0.2">
      <c r="A277" s="54" t="s">
        <v>250</v>
      </c>
      <c r="B277" s="12">
        <f>VLOOKUP(A277,'Ascores 2025 voorlopig'!$A$2:$D$343,2,FALSE)</f>
        <v>430.97</v>
      </c>
      <c r="C277" s="12">
        <f t="shared" si="28"/>
        <v>215.48500000000001</v>
      </c>
      <c r="D277" s="12">
        <f>VLOOKUP(A277,'Ascores 2025 voorlopig'!$A$2:$F$343,4,FALSE)</f>
        <v>394.28</v>
      </c>
      <c r="E277" s="12">
        <f t="shared" si="29"/>
        <v>197.14</v>
      </c>
      <c r="F277" s="13">
        <f t="shared" si="30"/>
        <v>266081.23125000001</v>
      </c>
      <c r="G277" s="13">
        <f t="shared" ref="G277:G340" si="34">IF(F277&lt;$F$16,$F$16-F277,0)</f>
        <v>0</v>
      </c>
      <c r="H277" s="13">
        <f t="shared" si="31"/>
        <v>266081.23</v>
      </c>
      <c r="I277" s="28">
        <f>VLOOKUP(A277,'Berekening 2024 def.'!$A$19:$H$360,8,FALSE)</f>
        <v>283878.19</v>
      </c>
      <c r="J277" s="16">
        <f t="shared" si="32"/>
        <v>-17796.960000000021</v>
      </c>
      <c r="K277" s="19">
        <f t="shared" si="33"/>
        <v>-6.269224134478249E-2</v>
      </c>
      <c r="M277" s="51"/>
      <c r="N277" s="41"/>
    </row>
    <row r="278" spans="1:14" x14ac:dyDescent="0.2">
      <c r="A278" s="54" t="s">
        <v>251</v>
      </c>
      <c r="B278" s="12">
        <f>VLOOKUP(A278,'Ascores 2025 voorlopig'!$A$2:$D$343,2,FALSE)</f>
        <v>127.15</v>
      </c>
      <c r="C278" s="12">
        <f t="shared" si="28"/>
        <v>63.575000000000003</v>
      </c>
      <c r="D278" s="12">
        <f>VLOOKUP(A278,'Ascores 2025 voorlopig'!$A$2:$F$343,4,FALSE)</f>
        <v>97.44</v>
      </c>
      <c r="E278" s="12">
        <f t="shared" si="29"/>
        <v>48.72</v>
      </c>
      <c r="F278" s="13">
        <f t="shared" si="30"/>
        <v>72413.43075</v>
      </c>
      <c r="G278" s="13">
        <f t="shared" si="34"/>
        <v>0</v>
      </c>
      <c r="H278" s="13">
        <f t="shared" si="31"/>
        <v>72413.429999999993</v>
      </c>
      <c r="I278" s="28">
        <f>VLOOKUP(A278,'Berekening 2024 def.'!$A$19:$H$360,8,FALSE)</f>
        <v>68404.19</v>
      </c>
      <c r="J278" s="16">
        <f t="shared" si="32"/>
        <v>4009.2399999999907</v>
      </c>
      <c r="K278" s="19">
        <f t="shared" si="33"/>
        <v>5.8611029529038947E-2</v>
      </c>
      <c r="M278" s="51"/>
      <c r="N278" s="41"/>
    </row>
    <row r="279" spans="1:14" x14ac:dyDescent="0.2">
      <c r="A279" s="54" t="s">
        <v>252</v>
      </c>
      <c r="B279" s="12">
        <f>VLOOKUP(A279,'Ascores 2025 voorlopig'!$A$2:$D$343,2,FALSE)</f>
        <v>2009.71</v>
      </c>
      <c r="C279" s="12">
        <f t="shared" si="28"/>
        <v>1004.855</v>
      </c>
      <c r="D279" s="12">
        <f>VLOOKUP(A279,'Ascores 2025 voorlopig'!$A$2:$F$343,4,FALSE)</f>
        <v>2050.2800000000002</v>
      </c>
      <c r="E279" s="12">
        <f t="shared" si="29"/>
        <v>1025.1400000000001</v>
      </c>
      <c r="F279" s="13">
        <f t="shared" si="30"/>
        <v>1309042.27575</v>
      </c>
      <c r="G279" s="13">
        <f t="shared" si="34"/>
        <v>0</v>
      </c>
      <c r="H279" s="13">
        <f t="shared" si="31"/>
        <v>1309042.28</v>
      </c>
      <c r="I279" s="28">
        <f>VLOOKUP(A279,'Berekening 2024 def.'!$A$19:$H$360,8,FALSE)</f>
        <v>1290753.1100000001</v>
      </c>
      <c r="J279" s="16">
        <f t="shared" si="32"/>
        <v>18289.169999999925</v>
      </c>
      <c r="K279" s="19">
        <f t="shared" si="33"/>
        <v>1.4169378991463305E-2</v>
      </c>
      <c r="M279" s="51"/>
      <c r="N279" s="41"/>
    </row>
    <row r="280" spans="1:14" x14ac:dyDescent="0.2">
      <c r="A280" s="54" t="s">
        <v>253</v>
      </c>
      <c r="B280" s="12">
        <f>VLOOKUP(A280,'Ascores 2025 voorlopig'!$A$2:$D$343,2,FALSE)</f>
        <v>471.5</v>
      </c>
      <c r="C280" s="12">
        <f t="shared" si="28"/>
        <v>235.75</v>
      </c>
      <c r="D280" s="12">
        <f>VLOOKUP(A280,'Ascores 2025 voorlopig'!$A$2:$F$343,4,FALSE)</f>
        <v>525.64</v>
      </c>
      <c r="E280" s="12">
        <f t="shared" si="29"/>
        <v>262.82</v>
      </c>
      <c r="F280" s="13">
        <f t="shared" si="30"/>
        <v>321502.86450000003</v>
      </c>
      <c r="G280" s="13">
        <f t="shared" si="34"/>
        <v>0</v>
      </c>
      <c r="H280" s="13">
        <f t="shared" si="31"/>
        <v>321502.86</v>
      </c>
      <c r="I280" s="28">
        <f>VLOOKUP(A280,'Berekening 2024 def.'!$A$19:$H$360,8,FALSE)</f>
        <v>349651.07</v>
      </c>
      <c r="J280" s="16">
        <f t="shared" si="32"/>
        <v>-28148.210000000021</v>
      </c>
      <c r="K280" s="19">
        <f t="shared" si="33"/>
        <v>-8.0503714746246943E-2</v>
      </c>
      <c r="M280" s="51"/>
      <c r="N280" s="41"/>
    </row>
    <row r="281" spans="1:14" x14ac:dyDescent="0.2">
      <c r="A281" s="54" t="s">
        <v>254</v>
      </c>
      <c r="B281" s="12">
        <f>VLOOKUP(A281,'Ascores 2025 voorlopig'!$A$2:$D$343,2,FALSE)</f>
        <v>1288.6099999999999</v>
      </c>
      <c r="C281" s="12">
        <f t="shared" si="28"/>
        <v>644.30499999999995</v>
      </c>
      <c r="D281" s="12">
        <f>VLOOKUP(A281,'Ascores 2025 voorlopig'!$A$2:$F$343,4,FALSE)</f>
        <v>1424.71</v>
      </c>
      <c r="E281" s="12">
        <f t="shared" si="29"/>
        <v>712.35500000000002</v>
      </c>
      <c r="F281" s="13">
        <f t="shared" si="30"/>
        <v>874842.20099999988</v>
      </c>
      <c r="G281" s="13">
        <f t="shared" si="34"/>
        <v>0</v>
      </c>
      <c r="H281" s="13">
        <f t="shared" si="31"/>
        <v>874842.2</v>
      </c>
      <c r="I281" s="28">
        <f>VLOOKUP(A281,'Berekening 2024 def.'!$A$19:$H$360,8,FALSE)</f>
        <v>817044.85</v>
      </c>
      <c r="J281" s="16">
        <f t="shared" si="32"/>
        <v>57797.349999999977</v>
      </c>
      <c r="K281" s="19">
        <f t="shared" si="33"/>
        <v>7.0739507139663108E-2</v>
      </c>
      <c r="M281" s="51"/>
      <c r="N281" s="41"/>
    </row>
    <row r="282" spans="1:14" x14ac:dyDescent="0.2">
      <c r="A282" s="54" t="s">
        <v>255</v>
      </c>
      <c r="B282" s="12">
        <f>VLOOKUP(A282,'Ascores 2025 voorlopig'!$A$2:$D$343,2,FALSE)</f>
        <v>734.33</v>
      </c>
      <c r="C282" s="12">
        <f t="shared" si="28"/>
        <v>367.16500000000002</v>
      </c>
      <c r="D282" s="12">
        <f>VLOOKUP(A282,'Ascores 2025 voorlopig'!$A$2:$F$343,4,FALSE)</f>
        <v>900.27</v>
      </c>
      <c r="E282" s="12">
        <f t="shared" si="29"/>
        <v>450.13499999999999</v>
      </c>
      <c r="F282" s="13">
        <f t="shared" si="30"/>
        <v>527035.90500000003</v>
      </c>
      <c r="G282" s="13">
        <f t="shared" si="34"/>
        <v>0</v>
      </c>
      <c r="H282" s="13">
        <f t="shared" si="31"/>
        <v>527035.91</v>
      </c>
      <c r="I282" s="28">
        <f>VLOOKUP(A282,'Berekening 2024 def.'!$A$19:$H$360,8,FALSE)</f>
        <v>496280.19</v>
      </c>
      <c r="J282" s="16">
        <f t="shared" si="32"/>
        <v>30755.72000000003</v>
      </c>
      <c r="K282" s="19">
        <f t="shared" si="33"/>
        <v>6.1972491789366063E-2</v>
      </c>
      <c r="M282" s="51"/>
      <c r="N282" s="41"/>
    </row>
    <row r="283" spans="1:14" x14ac:dyDescent="0.2">
      <c r="A283" s="54" t="s">
        <v>256</v>
      </c>
      <c r="B283" s="12">
        <f>VLOOKUP(A283,'Ascores 2025 voorlopig'!$A$2:$D$343,2,FALSE)</f>
        <v>1669.8</v>
      </c>
      <c r="C283" s="12">
        <f t="shared" si="28"/>
        <v>834.9</v>
      </c>
      <c r="D283" s="12">
        <f>VLOOKUP(A283,'Ascores 2025 voorlopig'!$A$2:$F$343,4,FALSE)</f>
        <v>1636.15</v>
      </c>
      <c r="E283" s="12">
        <f t="shared" si="29"/>
        <v>818.07500000000005</v>
      </c>
      <c r="F283" s="13">
        <f t="shared" si="30"/>
        <v>1065920.92875</v>
      </c>
      <c r="G283" s="13">
        <f t="shared" si="34"/>
        <v>0</v>
      </c>
      <c r="H283" s="13">
        <f t="shared" si="31"/>
        <v>1065920.93</v>
      </c>
      <c r="I283" s="28">
        <f>VLOOKUP(A283,'Berekening 2024 def.'!$A$19:$H$360,8,FALSE)</f>
        <v>1073104.58</v>
      </c>
      <c r="J283" s="16">
        <f t="shared" si="32"/>
        <v>-7183.6500000001397</v>
      </c>
      <c r="K283" s="19">
        <f t="shared" si="33"/>
        <v>-6.6942683256464523E-3</v>
      </c>
      <c r="M283" s="51"/>
      <c r="N283" s="41"/>
    </row>
    <row r="284" spans="1:14" x14ac:dyDescent="0.2">
      <c r="A284" s="54" t="s">
        <v>383</v>
      </c>
      <c r="B284" s="12">
        <f>VLOOKUP(A284,'Ascores 2025 voorlopig'!$A$2:$D$343,2,FALSE)</f>
        <v>433.12</v>
      </c>
      <c r="C284" s="12">
        <f t="shared" si="28"/>
        <v>216.56</v>
      </c>
      <c r="D284" s="12">
        <f>VLOOKUP(A284,'Ascores 2025 voorlopig'!$A$2:$F$343,4,FALSE)</f>
        <v>442.48</v>
      </c>
      <c r="E284" s="12">
        <f t="shared" si="29"/>
        <v>221.24</v>
      </c>
      <c r="F284" s="13">
        <f t="shared" si="30"/>
        <v>282315.33</v>
      </c>
      <c r="G284" s="13">
        <f t="shared" si="34"/>
        <v>0</v>
      </c>
      <c r="H284" s="13">
        <f t="shared" si="31"/>
        <v>282315.33</v>
      </c>
      <c r="I284" s="28">
        <f>VLOOKUP(A284,'Berekening 2024 def.'!$A$19:$H$360,8,FALSE)</f>
        <v>287522.77</v>
      </c>
      <c r="J284" s="16">
        <f t="shared" si="32"/>
        <v>-5207.4400000000023</v>
      </c>
      <c r="K284" s="19">
        <f t="shared" si="33"/>
        <v>-1.8111400359700214E-2</v>
      </c>
      <c r="M284" s="51"/>
      <c r="N284" s="41"/>
    </row>
    <row r="285" spans="1:14" x14ac:dyDescent="0.2">
      <c r="A285" s="54" t="s">
        <v>257</v>
      </c>
      <c r="B285" s="12">
        <f>VLOOKUP(A285,'Ascores 2025 voorlopig'!$A$2:$D$343,2,FALSE)</f>
        <v>1837.78</v>
      </c>
      <c r="C285" s="12">
        <f t="shared" si="28"/>
        <v>918.89</v>
      </c>
      <c r="D285" s="12">
        <f>VLOOKUP(A285,'Ascores 2025 voorlopig'!$A$2:$F$343,4,FALSE)</f>
        <v>1805.49</v>
      </c>
      <c r="E285" s="12">
        <f t="shared" si="29"/>
        <v>902.745</v>
      </c>
      <c r="F285" s="13">
        <f t="shared" si="30"/>
        <v>1174681.32975</v>
      </c>
      <c r="G285" s="13">
        <f t="shared" si="34"/>
        <v>0</v>
      </c>
      <c r="H285" s="13">
        <f t="shared" si="31"/>
        <v>1174681.33</v>
      </c>
      <c r="I285" s="28">
        <f>VLOOKUP(A285,'Berekening 2024 def.'!$A$19:$H$360,8,FALSE)</f>
        <v>1171189.72</v>
      </c>
      <c r="J285" s="16">
        <f t="shared" si="32"/>
        <v>3491.6100000001024</v>
      </c>
      <c r="K285" s="19">
        <f t="shared" si="33"/>
        <v>2.9812505526432579E-3</v>
      </c>
      <c r="M285" s="51"/>
      <c r="N285" s="41"/>
    </row>
    <row r="286" spans="1:14" x14ac:dyDescent="0.2">
      <c r="A286" s="54" t="s">
        <v>258</v>
      </c>
      <c r="B286" s="12">
        <f>VLOOKUP(A286,'Ascores 2025 voorlopig'!$A$2:$D$343,2,FALSE)</f>
        <v>2930.04</v>
      </c>
      <c r="C286" s="12">
        <f t="shared" si="28"/>
        <v>1465.02</v>
      </c>
      <c r="D286" s="12">
        <f>VLOOKUP(A286,'Ascores 2025 voorlopig'!$A$2:$F$343,4,FALSE)</f>
        <v>2802.39</v>
      </c>
      <c r="E286" s="12">
        <f t="shared" si="29"/>
        <v>1401.1949999999999</v>
      </c>
      <c r="F286" s="13">
        <f t="shared" si="30"/>
        <v>1848278.7427500002</v>
      </c>
      <c r="G286" s="13">
        <f t="shared" si="34"/>
        <v>0</v>
      </c>
      <c r="H286" s="13">
        <f t="shared" si="31"/>
        <v>1848278.74</v>
      </c>
      <c r="I286" s="28">
        <f>VLOOKUP(A286,'Berekening 2024 def.'!$A$19:$H$360,8,FALSE)</f>
        <v>1917623.69</v>
      </c>
      <c r="J286" s="16">
        <f t="shared" si="32"/>
        <v>-69344.949999999953</v>
      </c>
      <c r="K286" s="19">
        <f t="shared" si="33"/>
        <v>-3.6161917670093011E-2</v>
      </c>
      <c r="M286" s="51"/>
      <c r="N286" s="41"/>
    </row>
    <row r="287" spans="1:14" x14ac:dyDescent="0.2">
      <c r="A287" s="54" t="s">
        <v>259</v>
      </c>
      <c r="B287" s="12">
        <f>VLOOKUP(A287,'Ascores 2025 voorlopig'!$A$2:$D$343,2,FALSE)</f>
        <v>3689.15</v>
      </c>
      <c r="C287" s="12">
        <f t="shared" si="28"/>
        <v>1844.575</v>
      </c>
      <c r="D287" s="12">
        <f>VLOOKUP(A287,'Ascores 2025 voorlopig'!$A$2:$F$343,4,FALSE)</f>
        <v>3554.09</v>
      </c>
      <c r="E287" s="12">
        <f t="shared" si="29"/>
        <v>1777.0450000000001</v>
      </c>
      <c r="F287" s="13">
        <f t="shared" si="30"/>
        <v>2335401.6570000001</v>
      </c>
      <c r="G287" s="13">
        <f t="shared" si="34"/>
        <v>0</v>
      </c>
      <c r="H287" s="13">
        <f t="shared" si="31"/>
        <v>2335401.66</v>
      </c>
      <c r="I287" s="28">
        <f>VLOOKUP(A287,'Berekening 2024 def.'!$A$19:$H$360,8,FALSE)</f>
        <v>2312499.06</v>
      </c>
      <c r="J287" s="16">
        <f t="shared" si="32"/>
        <v>22902.600000000093</v>
      </c>
      <c r="K287" s="19">
        <f t="shared" si="33"/>
        <v>9.903831052800554E-3</v>
      </c>
      <c r="M287" s="51"/>
      <c r="N287" s="41"/>
    </row>
    <row r="288" spans="1:14" x14ac:dyDescent="0.2">
      <c r="A288" s="54" t="s">
        <v>260</v>
      </c>
      <c r="B288" s="12">
        <f>VLOOKUP(A288,'Ascores 2025 voorlopig'!$A$2:$D$343,2,FALSE)</f>
        <v>64.650000000000006</v>
      </c>
      <c r="C288" s="12">
        <f t="shared" si="28"/>
        <v>32.325000000000003</v>
      </c>
      <c r="D288" s="12">
        <f>VLOOKUP(A288,'Ascores 2025 voorlopig'!$A$2:$F$343,4,FALSE)</f>
        <v>3.18</v>
      </c>
      <c r="E288" s="12">
        <f t="shared" si="29"/>
        <v>1.59</v>
      </c>
      <c r="F288" s="13">
        <f t="shared" si="30"/>
        <v>21870.087750000006</v>
      </c>
      <c r="G288" s="13">
        <f t="shared" si="34"/>
        <v>42129.912249999994</v>
      </c>
      <c r="H288" s="13">
        <f t="shared" si="31"/>
        <v>64000</v>
      </c>
      <c r="I288" s="28">
        <f>VLOOKUP(A288,'Berekening 2024 def.'!$A$19:$H$360,8,FALSE)</f>
        <v>64000</v>
      </c>
      <c r="J288" s="16">
        <f t="shared" si="32"/>
        <v>0</v>
      </c>
      <c r="K288" s="19">
        <f t="shared" si="33"/>
        <v>0</v>
      </c>
      <c r="M288" s="51"/>
      <c r="N288" s="41"/>
    </row>
    <row r="289" spans="1:15" x14ac:dyDescent="0.2">
      <c r="A289" s="54" t="s">
        <v>261</v>
      </c>
      <c r="B289" s="12">
        <f>VLOOKUP(A289,'Ascores 2025 voorlopig'!$A$2:$D$343,2,FALSE)</f>
        <v>467.95</v>
      </c>
      <c r="C289" s="12">
        <f t="shared" si="28"/>
        <v>233.97499999999999</v>
      </c>
      <c r="D289" s="12">
        <f>VLOOKUP(A289,'Ascores 2025 voorlopig'!$A$2:$F$343,4,FALSE)</f>
        <v>497.02</v>
      </c>
      <c r="E289" s="12">
        <f t="shared" si="29"/>
        <v>248.51</v>
      </c>
      <c r="F289" s="13">
        <f t="shared" si="30"/>
        <v>311130.45225000003</v>
      </c>
      <c r="G289" s="13">
        <f t="shared" si="34"/>
        <v>0</v>
      </c>
      <c r="H289" s="13">
        <f t="shared" si="31"/>
        <v>311130.45</v>
      </c>
      <c r="I289" s="28">
        <f>VLOOKUP(A289,'Berekening 2024 def.'!$A$19:$H$360,8,FALSE)</f>
        <v>272079.15000000002</v>
      </c>
      <c r="J289" s="16">
        <f t="shared" si="32"/>
        <v>39051.299999999988</v>
      </c>
      <c r="K289" s="19">
        <f t="shared" si="33"/>
        <v>0.14352918994344105</v>
      </c>
      <c r="M289" s="51"/>
      <c r="N289" s="41"/>
    </row>
    <row r="290" spans="1:15" x14ac:dyDescent="0.2">
      <c r="A290" s="54" t="s">
        <v>262</v>
      </c>
      <c r="B290" s="12">
        <f>VLOOKUP(A290,'Ascores 2025 voorlopig'!$A$2:$D$343,2,FALSE)</f>
        <v>525.55999999999995</v>
      </c>
      <c r="C290" s="12">
        <f t="shared" si="28"/>
        <v>262.77999999999997</v>
      </c>
      <c r="D290" s="12">
        <f>VLOOKUP(A290,'Ascores 2025 voorlopig'!$A$2:$F$343,4,FALSE)</f>
        <v>416.84</v>
      </c>
      <c r="E290" s="12">
        <f t="shared" si="29"/>
        <v>208.42</v>
      </c>
      <c r="F290" s="13">
        <f t="shared" si="30"/>
        <v>303853.31999999995</v>
      </c>
      <c r="G290" s="13">
        <f t="shared" si="34"/>
        <v>0</v>
      </c>
      <c r="H290" s="13">
        <f t="shared" si="31"/>
        <v>303853.32</v>
      </c>
      <c r="I290" s="28">
        <f>VLOOKUP(A290,'Berekening 2024 def.'!$A$19:$H$360,8,FALSE)</f>
        <v>313047.67999999999</v>
      </c>
      <c r="J290" s="16">
        <f t="shared" si="32"/>
        <v>-9194.359999999986</v>
      </c>
      <c r="K290" s="19">
        <f t="shared" si="33"/>
        <v>-2.937047800513962E-2</v>
      </c>
      <c r="M290" s="51"/>
      <c r="N290" s="41"/>
    </row>
    <row r="291" spans="1:15" x14ac:dyDescent="0.2">
      <c r="A291" s="54" t="s">
        <v>263</v>
      </c>
      <c r="B291" s="12">
        <f>VLOOKUP(A291,'Ascores 2025 voorlopig'!$A$2:$D$343,2,FALSE)</f>
        <v>1696.7</v>
      </c>
      <c r="C291" s="12">
        <f t="shared" si="28"/>
        <v>848.35</v>
      </c>
      <c r="D291" s="12">
        <f>VLOOKUP(A291,'Ascores 2025 voorlopig'!$A$2:$F$343,4,FALSE)</f>
        <v>1744.91</v>
      </c>
      <c r="E291" s="12">
        <f t="shared" si="29"/>
        <v>872.45500000000004</v>
      </c>
      <c r="F291" s="13">
        <f t="shared" si="30"/>
        <v>1109661.1042500001</v>
      </c>
      <c r="G291" s="13">
        <f t="shared" si="34"/>
        <v>0</v>
      </c>
      <c r="H291" s="13">
        <f t="shared" si="31"/>
        <v>1109661.1000000001</v>
      </c>
      <c r="I291" s="28">
        <f>VLOOKUP(A291,'Berekening 2024 def.'!$A$19:$H$360,8,FALSE)</f>
        <v>1071373.97</v>
      </c>
      <c r="J291" s="16">
        <f t="shared" si="32"/>
        <v>38287.130000000121</v>
      </c>
      <c r="K291" s="19">
        <f t="shared" si="33"/>
        <v>3.5736475845124481E-2</v>
      </c>
      <c r="M291" s="51"/>
      <c r="N291" s="41"/>
    </row>
    <row r="292" spans="1:15" x14ac:dyDescent="0.2">
      <c r="A292" s="54" t="s">
        <v>264</v>
      </c>
      <c r="B292" s="12">
        <f>VLOOKUP(A292,'Ascores 2025 voorlopig'!$A$2:$D$343,2,FALSE)</f>
        <v>3674.01</v>
      </c>
      <c r="C292" s="12">
        <f t="shared" si="28"/>
        <v>1837.0050000000001</v>
      </c>
      <c r="D292" s="12">
        <f>VLOOKUP(A292,'Ascores 2025 voorlopig'!$A$2:$F$343,4,FALSE)</f>
        <v>3729.65</v>
      </c>
      <c r="E292" s="12">
        <f t="shared" si="29"/>
        <v>1864.825</v>
      </c>
      <c r="F292" s="13">
        <f t="shared" si="30"/>
        <v>2387125.0755000003</v>
      </c>
      <c r="G292" s="13">
        <f t="shared" si="34"/>
        <v>0</v>
      </c>
      <c r="H292" s="13">
        <f t="shared" si="31"/>
        <v>2387125.08</v>
      </c>
      <c r="I292" s="28">
        <f>VLOOKUP(A292,'Berekening 2024 def.'!$A$19:$H$360,8,FALSE)</f>
        <v>2403256.44</v>
      </c>
      <c r="J292" s="16">
        <f t="shared" si="32"/>
        <v>-16131.35999999987</v>
      </c>
      <c r="K292" s="19">
        <f t="shared" si="33"/>
        <v>-6.7122924260216979E-3</v>
      </c>
      <c r="M292" s="51"/>
      <c r="N292" s="41"/>
    </row>
    <row r="293" spans="1:15" x14ac:dyDescent="0.2">
      <c r="A293" s="54" t="s">
        <v>265</v>
      </c>
      <c r="B293" s="12">
        <f>VLOOKUP(A293,'Ascores 2025 voorlopig'!$A$2:$D$343,2,FALSE)</f>
        <v>16241.78</v>
      </c>
      <c r="C293" s="12">
        <f t="shared" si="28"/>
        <v>8120.89</v>
      </c>
      <c r="D293" s="12">
        <f>VLOOKUP(A293,'Ascores 2025 voorlopig'!$A$2:$F$343,4,FALSE)</f>
        <v>16262.95</v>
      </c>
      <c r="E293" s="12">
        <f t="shared" si="29"/>
        <v>8131.4750000000004</v>
      </c>
      <c r="F293" s="13">
        <f t="shared" si="30"/>
        <v>10480337.570250001</v>
      </c>
      <c r="G293" s="13">
        <f t="shared" si="34"/>
        <v>0</v>
      </c>
      <c r="H293" s="13">
        <f t="shared" si="31"/>
        <v>10480337.57</v>
      </c>
      <c r="I293" s="28">
        <f>VLOOKUP(A293,'Berekening 2024 def.'!$A$19:$H$360,8,FALSE)</f>
        <v>10464193.9</v>
      </c>
      <c r="J293" s="16">
        <f t="shared" si="32"/>
        <v>16143.669999999925</v>
      </c>
      <c r="K293" s="19">
        <f t="shared" si="33"/>
        <v>1.5427533314343424E-3</v>
      </c>
      <c r="M293" s="51"/>
      <c r="N293" s="41"/>
    </row>
    <row r="294" spans="1:15" x14ac:dyDescent="0.2">
      <c r="A294" s="54" t="s">
        <v>266</v>
      </c>
      <c r="B294" s="12">
        <f>VLOOKUP(A294,'Ascores 2025 voorlopig'!$A$2:$D$343,2,FALSE)</f>
        <v>0</v>
      </c>
      <c r="C294" s="12">
        <f t="shared" si="28"/>
        <v>0</v>
      </c>
      <c r="D294" s="12">
        <f>VLOOKUP(A294,'Ascores 2025 voorlopig'!$A$2:$F$343,4,FALSE)</f>
        <v>0</v>
      </c>
      <c r="E294" s="12">
        <f t="shared" si="29"/>
        <v>0</v>
      </c>
      <c r="F294" s="13">
        <f t="shared" si="30"/>
        <v>0</v>
      </c>
      <c r="G294" s="13">
        <f t="shared" si="34"/>
        <v>64000</v>
      </c>
      <c r="H294" s="13">
        <f t="shared" si="31"/>
        <v>64000</v>
      </c>
      <c r="I294" s="28">
        <f>VLOOKUP(A294,'Berekening 2024 def.'!$A$19:$H$360,8,FALSE)</f>
        <v>64000</v>
      </c>
      <c r="J294" s="16">
        <f t="shared" si="32"/>
        <v>0</v>
      </c>
      <c r="K294" s="19">
        <f t="shared" si="33"/>
        <v>0</v>
      </c>
      <c r="M294" s="51"/>
      <c r="N294" s="41"/>
    </row>
    <row r="295" spans="1:15" x14ac:dyDescent="0.2">
      <c r="A295" s="54" t="s">
        <v>267</v>
      </c>
      <c r="B295" s="12">
        <f>VLOOKUP(A295,'Ascores 2025 voorlopig'!$A$2:$D$343,2,FALSE)</f>
        <v>1543.78</v>
      </c>
      <c r="C295" s="12">
        <f t="shared" si="28"/>
        <v>771.89</v>
      </c>
      <c r="D295" s="12">
        <f>VLOOKUP(A295,'Ascores 2025 voorlopig'!$A$2:$F$343,4,FALSE)</f>
        <v>1452.9</v>
      </c>
      <c r="E295" s="12">
        <f t="shared" si="29"/>
        <v>726.45</v>
      </c>
      <c r="F295" s="13">
        <f t="shared" si="30"/>
        <v>966204.54900000012</v>
      </c>
      <c r="G295" s="13">
        <f t="shared" si="34"/>
        <v>0</v>
      </c>
      <c r="H295" s="13">
        <f t="shared" si="31"/>
        <v>966204.55</v>
      </c>
      <c r="I295" s="28">
        <f>VLOOKUP(A295,'Berekening 2024 def.'!$A$19:$H$360,8,FALSE)</f>
        <v>1041377.78</v>
      </c>
      <c r="J295" s="16">
        <f t="shared" si="32"/>
        <v>-75173.229999999981</v>
      </c>
      <c r="K295" s="19">
        <f t="shared" si="33"/>
        <v>-7.2186320318837593E-2</v>
      </c>
      <c r="M295" s="51"/>
      <c r="N295" s="41"/>
    </row>
    <row r="296" spans="1:15" x14ac:dyDescent="0.2">
      <c r="A296" s="54" t="s">
        <v>268</v>
      </c>
      <c r="B296" s="12">
        <f>VLOOKUP(A296,'Ascores 2025 voorlopig'!$A$2:$D$343,2,FALSE)</f>
        <v>0</v>
      </c>
      <c r="C296" s="12">
        <f t="shared" si="28"/>
        <v>0</v>
      </c>
      <c r="D296" s="12">
        <f>VLOOKUP(A296,'Ascores 2025 voorlopig'!$A$2:$F$343,4,FALSE)</f>
        <v>0</v>
      </c>
      <c r="E296" s="12">
        <f t="shared" si="29"/>
        <v>0</v>
      </c>
      <c r="F296" s="13">
        <f t="shared" si="30"/>
        <v>0</v>
      </c>
      <c r="G296" s="13">
        <f t="shared" si="34"/>
        <v>64000</v>
      </c>
      <c r="H296" s="13">
        <f t="shared" si="31"/>
        <v>64000</v>
      </c>
      <c r="I296" s="28">
        <f>VLOOKUP(A296,'Berekening 2024 def.'!$A$19:$H$360,8,FALSE)</f>
        <v>64000</v>
      </c>
      <c r="J296" s="16">
        <f t="shared" si="32"/>
        <v>0</v>
      </c>
      <c r="K296" s="19">
        <f t="shared" si="33"/>
        <v>0</v>
      </c>
      <c r="M296" s="51"/>
      <c r="N296" s="41"/>
    </row>
    <row r="297" spans="1:15" x14ac:dyDescent="0.2">
      <c r="A297" s="54" t="s">
        <v>269</v>
      </c>
      <c r="B297" s="12">
        <f>VLOOKUP(A297,'Ascores 2025 voorlopig'!$A$2:$D$343,2,FALSE)</f>
        <v>1766.53</v>
      </c>
      <c r="C297" s="12">
        <f t="shared" si="28"/>
        <v>883.26499999999999</v>
      </c>
      <c r="D297" s="12">
        <f>VLOOKUP(A297,'Ascores 2025 voorlopig'!$A$2:$F$343,4,FALSE)</f>
        <v>1824.81</v>
      </c>
      <c r="E297" s="12">
        <f t="shared" si="29"/>
        <v>912.40499999999997</v>
      </c>
      <c r="F297" s="13">
        <f t="shared" si="30"/>
        <v>1157937.7995000002</v>
      </c>
      <c r="G297" s="13">
        <f t="shared" si="34"/>
        <v>0</v>
      </c>
      <c r="H297" s="13">
        <f t="shared" si="31"/>
        <v>1157937.8</v>
      </c>
      <c r="I297" s="28">
        <f>VLOOKUP(A297,'Berekening 2024 def.'!$A$19:$H$360,8,FALSE)</f>
        <v>1098079.43</v>
      </c>
      <c r="J297" s="16">
        <f t="shared" si="32"/>
        <v>59858.370000000112</v>
      </c>
      <c r="K297" s="19">
        <f t="shared" si="33"/>
        <v>5.4511876249243751E-2</v>
      </c>
      <c r="M297" s="51"/>
      <c r="N297" s="41"/>
    </row>
    <row r="298" spans="1:15" x14ac:dyDescent="0.2">
      <c r="A298" s="54" t="s">
        <v>270</v>
      </c>
      <c r="B298" s="12">
        <f>VLOOKUP(A298,'Ascores 2025 voorlopig'!$A$2:$D$343,2,FALSE)</f>
        <v>147.85</v>
      </c>
      <c r="C298" s="12">
        <f t="shared" si="28"/>
        <v>73.924999999999997</v>
      </c>
      <c r="D298" s="12">
        <f>VLOOKUP(A298,'Ascores 2025 voorlopig'!$A$2:$F$343,4,FALSE)</f>
        <v>186.62</v>
      </c>
      <c r="E298" s="12">
        <f t="shared" si="29"/>
        <v>93.31</v>
      </c>
      <c r="F298" s="13">
        <f t="shared" si="30"/>
        <v>107841.48975000001</v>
      </c>
      <c r="G298" s="13">
        <f t="shared" si="34"/>
        <v>0</v>
      </c>
      <c r="H298" s="13">
        <f t="shared" si="31"/>
        <v>107841.49</v>
      </c>
      <c r="I298" s="28">
        <f>VLOOKUP(A298,'Berekening 2024 def.'!$A$19:$H$360,8,FALSE)</f>
        <v>100870.85</v>
      </c>
      <c r="J298" s="16">
        <f t="shared" si="32"/>
        <v>6970.6399999999994</v>
      </c>
      <c r="K298" s="19">
        <f t="shared" si="33"/>
        <v>6.9104602568531931E-2</v>
      </c>
      <c r="M298" s="51"/>
      <c r="N298" s="41"/>
    </row>
    <row r="299" spans="1:15" x14ac:dyDescent="0.2">
      <c r="A299" s="54" t="s">
        <v>271</v>
      </c>
      <c r="B299" s="12">
        <f>VLOOKUP(A299,'Ascores 2025 voorlopig'!$A$2:$D$343,2,FALSE)</f>
        <v>1284.3800000000001</v>
      </c>
      <c r="C299" s="12">
        <f t="shared" si="28"/>
        <v>642.19000000000005</v>
      </c>
      <c r="D299" s="12">
        <f>VLOOKUP(A299,'Ascores 2025 voorlopig'!$A$2:$F$343,4,FALSE)</f>
        <v>1294.33</v>
      </c>
      <c r="E299" s="12">
        <f t="shared" si="29"/>
        <v>647.16499999999996</v>
      </c>
      <c r="F299" s="13">
        <f t="shared" si="30"/>
        <v>831440.57175</v>
      </c>
      <c r="G299" s="13">
        <f t="shared" si="34"/>
        <v>0</v>
      </c>
      <c r="H299" s="13">
        <f t="shared" si="31"/>
        <v>831440.57</v>
      </c>
      <c r="I299" s="28">
        <f>VLOOKUP(A299,'Berekening 2024 def.'!$A$19:$H$360,8,FALSE)</f>
        <v>803466.95</v>
      </c>
      <c r="J299" s="16">
        <f t="shared" si="32"/>
        <v>27973.619999999995</v>
      </c>
      <c r="K299" s="19">
        <f t="shared" si="33"/>
        <v>3.4816142717506923E-2</v>
      </c>
      <c r="L299" s="27"/>
      <c r="M299" s="51"/>
      <c r="N299" s="41"/>
      <c r="O299" s="27"/>
    </row>
    <row r="300" spans="1:15" s="27" customFormat="1" x14ac:dyDescent="0.2">
      <c r="A300" s="54" t="s">
        <v>272</v>
      </c>
      <c r="B300" s="12">
        <f>VLOOKUP(A300,'Ascores 2025 voorlopig'!$A$2:$D$343,2,FALSE)</f>
        <v>1908.63</v>
      </c>
      <c r="C300" s="12">
        <f t="shared" si="28"/>
        <v>954.31500000000005</v>
      </c>
      <c r="D300" s="12">
        <f>VLOOKUP(A300,'Ascores 2025 voorlopig'!$A$2:$F$343,4,FALSE)</f>
        <v>1790.52</v>
      </c>
      <c r="E300" s="12">
        <f t="shared" si="29"/>
        <v>895.26</v>
      </c>
      <c r="F300" s="13">
        <f t="shared" si="30"/>
        <v>1192698.43875</v>
      </c>
      <c r="G300" s="13">
        <f t="shared" si="34"/>
        <v>0</v>
      </c>
      <c r="H300" s="13">
        <f t="shared" si="31"/>
        <v>1192698.44</v>
      </c>
      <c r="I300" s="28">
        <f>VLOOKUP(A300,'Berekening 2024 def.'!$A$19:$H$360,8,FALSE)</f>
        <v>1327208.53</v>
      </c>
      <c r="J300" s="16">
        <f t="shared" si="32"/>
        <v>-134510.09000000008</v>
      </c>
      <c r="K300" s="19">
        <f t="shared" si="33"/>
        <v>-0.10134812047960548</v>
      </c>
      <c r="L300" s="1"/>
      <c r="M300" s="51"/>
      <c r="N300" s="41"/>
      <c r="O300" s="1"/>
    </row>
    <row r="301" spans="1:15" x14ac:dyDescent="0.2">
      <c r="A301" s="54" t="s">
        <v>273</v>
      </c>
      <c r="B301" s="12">
        <f>VLOOKUP(A301,'Ascores 2025 voorlopig'!$A$2:$D$343,2,FALSE)</f>
        <v>22588.21</v>
      </c>
      <c r="C301" s="12">
        <f t="shared" si="28"/>
        <v>11294.105</v>
      </c>
      <c r="D301" s="12">
        <f>VLOOKUP(A301,'Ascores 2025 voorlopig'!$A$2:$F$343,4,FALSE)</f>
        <v>21608.11</v>
      </c>
      <c r="E301" s="12">
        <f t="shared" si="29"/>
        <v>10804.055</v>
      </c>
      <c r="F301" s="13">
        <f t="shared" si="30"/>
        <v>14249998.476</v>
      </c>
      <c r="G301" s="13">
        <f t="shared" si="34"/>
        <v>0</v>
      </c>
      <c r="H301" s="13">
        <f t="shared" si="31"/>
        <v>14249998.48</v>
      </c>
      <c r="I301" s="28">
        <f>VLOOKUP(A301,'Berekening 2024 def.'!$A$19:$H$360,8,FALSE)</f>
        <v>14615824.74</v>
      </c>
      <c r="J301" s="16">
        <f t="shared" si="32"/>
        <v>-365826.25999999978</v>
      </c>
      <c r="K301" s="19">
        <f t="shared" si="33"/>
        <v>-2.5029464057462404E-2</v>
      </c>
      <c r="M301" s="51"/>
      <c r="N301" s="41"/>
    </row>
    <row r="302" spans="1:15" x14ac:dyDescent="0.2">
      <c r="A302" s="54" t="s">
        <v>274</v>
      </c>
      <c r="B302" s="12">
        <f>VLOOKUP(A302,'Ascores 2025 voorlopig'!$A$2:$D$343,2,FALSE)</f>
        <v>1066.43</v>
      </c>
      <c r="C302" s="12">
        <f t="shared" si="28"/>
        <v>533.21500000000003</v>
      </c>
      <c r="D302" s="12">
        <f>VLOOKUP(A302,'Ascores 2025 voorlopig'!$A$2:$F$343,4,FALSE)</f>
        <v>808.67</v>
      </c>
      <c r="E302" s="12">
        <f t="shared" si="29"/>
        <v>404.33499999999998</v>
      </c>
      <c r="F302" s="13">
        <f t="shared" si="30"/>
        <v>604579.11749999993</v>
      </c>
      <c r="G302" s="13">
        <f t="shared" si="34"/>
        <v>0</v>
      </c>
      <c r="H302" s="13">
        <f t="shared" si="31"/>
        <v>604579.12</v>
      </c>
      <c r="I302" s="28">
        <f>VLOOKUP(A302,'Berekening 2024 def.'!$A$19:$H$360,8,FALSE)</f>
        <v>623640.97</v>
      </c>
      <c r="J302" s="16">
        <f t="shared" si="32"/>
        <v>-19061.849999999977</v>
      </c>
      <c r="K302" s="19">
        <f t="shared" si="33"/>
        <v>-3.0565422922743477E-2</v>
      </c>
      <c r="M302" s="51"/>
      <c r="N302" s="41"/>
    </row>
    <row r="303" spans="1:15" x14ac:dyDescent="0.2">
      <c r="A303" s="54" t="s">
        <v>275</v>
      </c>
      <c r="B303" s="12">
        <f>VLOOKUP(A303,'Ascores 2025 voorlopig'!$A$2:$D$343,2,FALSE)</f>
        <v>319.06</v>
      </c>
      <c r="C303" s="12">
        <f t="shared" si="28"/>
        <v>159.53</v>
      </c>
      <c r="D303" s="12">
        <f>VLOOKUP(A303,'Ascores 2025 voorlopig'!$A$2:$F$343,4,FALSE)</f>
        <v>385.83</v>
      </c>
      <c r="E303" s="12">
        <f t="shared" si="29"/>
        <v>192.91499999999999</v>
      </c>
      <c r="F303" s="13">
        <f t="shared" si="30"/>
        <v>227274.15825000001</v>
      </c>
      <c r="G303" s="13">
        <f t="shared" si="34"/>
        <v>0</v>
      </c>
      <c r="H303" s="13">
        <f t="shared" si="31"/>
        <v>227274.16</v>
      </c>
      <c r="I303" s="28">
        <f>VLOOKUP(A303,'Berekening 2024 def.'!$A$19:$H$360,8,FALSE)</f>
        <v>226594.3</v>
      </c>
      <c r="J303" s="16">
        <f t="shared" si="32"/>
        <v>679.86000000001513</v>
      </c>
      <c r="K303" s="19">
        <f t="shared" si="33"/>
        <v>3.0003402556905232E-3</v>
      </c>
      <c r="M303" s="51"/>
      <c r="N303" s="41"/>
    </row>
    <row r="304" spans="1:15" x14ac:dyDescent="0.2">
      <c r="A304" s="54" t="s">
        <v>276</v>
      </c>
      <c r="B304" s="12">
        <f>VLOOKUP(A304,'Ascores 2025 voorlopig'!$A$2:$D$343,2,FALSE)</f>
        <v>453.52</v>
      </c>
      <c r="C304" s="12">
        <f t="shared" si="28"/>
        <v>226.76</v>
      </c>
      <c r="D304" s="12">
        <f>VLOOKUP(A304,'Ascores 2025 voorlopig'!$A$2:$F$343,4,FALSE)</f>
        <v>460.85</v>
      </c>
      <c r="E304" s="12">
        <f t="shared" si="29"/>
        <v>230.42500000000001</v>
      </c>
      <c r="F304" s="13">
        <f t="shared" si="30"/>
        <v>294815.74725000001</v>
      </c>
      <c r="G304" s="13">
        <f t="shared" si="34"/>
        <v>0</v>
      </c>
      <c r="H304" s="13">
        <f t="shared" si="31"/>
        <v>294815.75</v>
      </c>
      <c r="I304" s="28">
        <f>VLOOKUP(A304,'Berekening 2024 def.'!$A$19:$H$360,8,FALSE)</f>
        <v>291202.73</v>
      </c>
      <c r="J304" s="16">
        <f t="shared" si="32"/>
        <v>3613.0200000000186</v>
      </c>
      <c r="K304" s="19">
        <f t="shared" si="33"/>
        <v>1.2407232583293498E-2</v>
      </c>
      <c r="M304" s="51"/>
      <c r="N304" s="41"/>
    </row>
    <row r="305" spans="1:14" x14ac:dyDescent="0.2">
      <c r="A305" s="54" t="s">
        <v>277</v>
      </c>
      <c r="B305" s="12">
        <f>VLOOKUP(A305,'Ascores 2025 voorlopig'!$A$2:$D$343,2,FALSE)</f>
        <v>594.89</v>
      </c>
      <c r="C305" s="12">
        <f t="shared" si="28"/>
        <v>297.44499999999999</v>
      </c>
      <c r="D305" s="12">
        <f>VLOOKUP(A305,'Ascores 2025 voorlopig'!$A$2:$F$343,4,FALSE)</f>
        <v>623.78</v>
      </c>
      <c r="E305" s="12">
        <f t="shared" si="29"/>
        <v>311.89</v>
      </c>
      <c r="F305" s="13">
        <f t="shared" si="30"/>
        <v>392929.67475000006</v>
      </c>
      <c r="G305" s="13">
        <f t="shared" si="34"/>
        <v>0</v>
      </c>
      <c r="H305" s="13">
        <f t="shared" si="31"/>
        <v>392929.67</v>
      </c>
      <c r="I305" s="28">
        <f>VLOOKUP(A305,'Berekening 2024 def.'!$A$19:$H$360,8,FALSE)</f>
        <v>412692.94</v>
      </c>
      <c r="J305" s="16">
        <f t="shared" si="32"/>
        <v>-19763.270000000019</v>
      </c>
      <c r="K305" s="19">
        <f t="shared" si="33"/>
        <v>-4.7888558500661579E-2</v>
      </c>
      <c r="M305" s="51"/>
      <c r="N305" s="41"/>
    </row>
    <row r="306" spans="1:14" x14ac:dyDescent="0.2">
      <c r="A306" s="54" t="s">
        <v>278</v>
      </c>
      <c r="B306" s="12">
        <f>VLOOKUP(A306,'Ascores 2025 voorlopig'!$A$2:$D$343,2,FALSE)</f>
        <v>1862.81</v>
      </c>
      <c r="C306" s="12">
        <f t="shared" si="28"/>
        <v>931.40499999999997</v>
      </c>
      <c r="D306" s="12">
        <f>VLOOKUP(A306,'Ascores 2025 voorlopig'!$A$2:$F$343,4,FALSE)</f>
        <v>1944.39</v>
      </c>
      <c r="E306" s="12">
        <f t="shared" si="29"/>
        <v>972.19500000000005</v>
      </c>
      <c r="F306" s="13">
        <f t="shared" si="30"/>
        <v>1227536.46</v>
      </c>
      <c r="G306" s="13">
        <f t="shared" si="34"/>
        <v>0</v>
      </c>
      <c r="H306" s="13">
        <f t="shared" si="31"/>
        <v>1227536.46</v>
      </c>
      <c r="I306" s="28">
        <f>VLOOKUP(A306,'Berekening 2024 def.'!$A$19:$H$360,8,FALSE)</f>
        <v>1177697.21</v>
      </c>
      <c r="J306" s="16">
        <f t="shared" si="32"/>
        <v>49839.25</v>
      </c>
      <c r="K306" s="19">
        <f t="shared" si="33"/>
        <v>4.2319239255054361E-2</v>
      </c>
      <c r="M306" s="51"/>
      <c r="N306" s="41"/>
    </row>
    <row r="307" spans="1:14" x14ac:dyDescent="0.2">
      <c r="A307" s="54" t="s">
        <v>279</v>
      </c>
      <c r="B307" s="12">
        <f>VLOOKUP(A307,'Ascores 2025 voorlopig'!$A$2:$D$343,2,FALSE)</f>
        <v>3273.88</v>
      </c>
      <c r="C307" s="12">
        <f t="shared" si="28"/>
        <v>1636.94</v>
      </c>
      <c r="D307" s="12">
        <f>VLOOKUP(A307,'Ascores 2025 voorlopig'!$A$2:$F$343,4,FALSE)</f>
        <v>3471.43</v>
      </c>
      <c r="E307" s="12">
        <f t="shared" si="29"/>
        <v>1735.7149999999999</v>
      </c>
      <c r="F307" s="13">
        <f t="shared" si="30"/>
        <v>2174856.57675</v>
      </c>
      <c r="G307" s="13">
        <f t="shared" si="34"/>
        <v>0</v>
      </c>
      <c r="H307" s="13">
        <f t="shared" si="31"/>
        <v>2174856.58</v>
      </c>
      <c r="I307" s="28">
        <f>VLOOKUP(A307,'Berekening 2024 def.'!$A$19:$H$360,8,FALSE)</f>
        <v>2098089.7999999998</v>
      </c>
      <c r="J307" s="16">
        <f t="shared" si="32"/>
        <v>76766.780000000261</v>
      </c>
      <c r="K307" s="19">
        <f t="shared" si="33"/>
        <v>3.6588891476427875E-2</v>
      </c>
      <c r="M307" s="51"/>
      <c r="N307" s="41"/>
    </row>
    <row r="308" spans="1:14" x14ac:dyDescent="0.2">
      <c r="A308" s="54" t="s">
        <v>280</v>
      </c>
      <c r="B308" s="12">
        <f>VLOOKUP(A308,'Ascores 2025 voorlopig'!$A$2:$D$343,2,FALSE)</f>
        <v>280.24</v>
      </c>
      <c r="C308" s="12">
        <f t="shared" si="28"/>
        <v>140.12</v>
      </c>
      <c r="D308" s="12">
        <f>VLOOKUP(A308,'Ascores 2025 voorlopig'!$A$2:$F$343,4,FALSE)</f>
        <v>98.79</v>
      </c>
      <c r="E308" s="12">
        <f t="shared" si="29"/>
        <v>49.395000000000003</v>
      </c>
      <c r="F308" s="13">
        <f t="shared" si="30"/>
        <v>122208.74775000001</v>
      </c>
      <c r="G308" s="13">
        <f t="shared" si="34"/>
        <v>0</v>
      </c>
      <c r="H308" s="13">
        <f t="shared" si="31"/>
        <v>122208.75</v>
      </c>
      <c r="I308" s="28">
        <f>VLOOKUP(A308,'Berekening 2024 def.'!$A$19:$H$360,8,FALSE)</f>
        <v>148919.44</v>
      </c>
      <c r="J308" s="16">
        <f t="shared" si="32"/>
        <v>-26710.690000000002</v>
      </c>
      <c r="K308" s="19">
        <f t="shared" si="33"/>
        <v>-0.17936335242732582</v>
      </c>
      <c r="M308" s="51"/>
      <c r="N308" s="41"/>
    </row>
    <row r="309" spans="1:14" x14ac:dyDescent="0.2">
      <c r="A309" s="54" t="s">
        <v>281</v>
      </c>
      <c r="B309" s="12">
        <f>VLOOKUP(A309,'Ascores 2025 voorlopig'!$A$2:$D$343,2,FALSE)</f>
        <v>801.06</v>
      </c>
      <c r="C309" s="12">
        <f t="shared" si="28"/>
        <v>400.53</v>
      </c>
      <c r="D309" s="12">
        <f>VLOOKUP(A309,'Ascores 2025 voorlopig'!$A$2:$F$343,4,FALSE)</f>
        <v>730.68</v>
      </c>
      <c r="E309" s="12">
        <f t="shared" si="29"/>
        <v>365.34</v>
      </c>
      <c r="F309" s="13">
        <f t="shared" si="30"/>
        <v>493871.26949999994</v>
      </c>
      <c r="G309" s="13">
        <f t="shared" si="34"/>
        <v>0</v>
      </c>
      <c r="H309" s="13">
        <f t="shared" si="31"/>
        <v>493871.27</v>
      </c>
      <c r="I309" s="28">
        <f>VLOOKUP(A309,'Berekening 2024 def.'!$A$19:$H$360,8,FALSE)</f>
        <v>452690.01</v>
      </c>
      <c r="J309" s="16">
        <f t="shared" si="32"/>
        <v>41181.260000000009</v>
      </c>
      <c r="K309" s="19">
        <f t="shared" si="33"/>
        <v>9.0970109987627099E-2</v>
      </c>
      <c r="M309" s="51"/>
      <c r="N309" s="41"/>
    </row>
    <row r="310" spans="1:14" x14ac:dyDescent="0.2">
      <c r="A310" s="54" t="s">
        <v>282</v>
      </c>
      <c r="B310" s="12">
        <f>VLOOKUP(A310,'Ascores 2025 voorlopig'!$A$2:$D$343,2,FALSE)</f>
        <v>3875.44</v>
      </c>
      <c r="C310" s="12">
        <f t="shared" si="28"/>
        <v>1937.72</v>
      </c>
      <c r="D310" s="12">
        <f>VLOOKUP(A310,'Ascores 2025 voorlopig'!$A$2:$F$343,4,FALSE)</f>
        <v>3858.37</v>
      </c>
      <c r="E310" s="12">
        <f t="shared" si="29"/>
        <v>1929.1849999999999</v>
      </c>
      <c r="F310" s="13">
        <f t="shared" si="30"/>
        <v>2493573.6892499998</v>
      </c>
      <c r="G310" s="13">
        <f t="shared" si="34"/>
        <v>0</v>
      </c>
      <c r="H310" s="13">
        <f t="shared" si="31"/>
        <v>2493573.69</v>
      </c>
      <c r="I310" s="28">
        <f>VLOOKUP(A310,'Berekening 2024 def.'!$A$19:$H$360,8,FALSE)</f>
        <v>2512793.21</v>
      </c>
      <c r="J310" s="16">
        <f t="shared" si="32"/>
        <v>-19219.520000000019</v>
      </c>
      <c r="K310" s="19">
        <f t="shared" si="33"/>
        <v>-7.6486675956912581E-3</v>
      </c>
      <c r="M310" s="51"/>
      <c r="N310" s="41"/>
    </row>
    <row r="311" spans="1:14" x14ac:dyDescent="0.2">
      <c r="A311" s="54" t="s">
        <v>283</v>
      </c>
      <c r="B311" s="12">
        <f>VLOOKUP(A311,'Ascores 2025 voorlopig'!$A$2:$D$343,2,FALSE)</f>
        <v>7589.33</v>
      </c>
      <c r="C311" s="12">
        <f t="shared" si="28"/>
        <v>3794.665</v>
      </c>
      <c r="D311" s="12">
        <f>VLOOKUP(A311,'Ascores 2025 voorlopig'!$A$2:$F$343,4,FALSE)</f>
        <v>7275.58</v>
      </c>
      <c r="E311" s="12">
        <f t="shared" si="29"/>
        <v>3637.79</v>
      </c>
      <c r="F311" s="13">
        <f t="shared" si="30"/>
        <v>4792818.6067500003</v>
      </c>
      <c r="G311" s="13">
        <f t="shared" si="34"/>
        <v>0</v>
      </c>
      <c r="H311" s="13">
        <f t="shared" si="31"/>
        <v>4792818.6100000003</v>
      </c>
      <c r="I311" s="28">
        <f>VLOOKUP(A311,'Berekening 2024 def.'!$A$19:$H$360,8,FALSE)</f>
        <v>4997758.32</v>
      </c>
      <c r="J311" s="16">
        <f t="shared" si="32"/>
        <v>-204939.70999999996</v>
      </c>
      <c r="K311" s="19">
        <f t="shared" si="33"/>
        <v>-4.1006326612448109E-2</v>
      </c>
      <c r="M311" s="51"/>
      <c r="N311" s="41"/>
    </row>
    <row r="312" spans="1:14" x14ac:dyDescent="0.2">
      <c r="A312" s="54" t="s">
        <v>284</v>
      </c>
      <c r="B312" s="12">
        <f>VLOOKUP(A312,'Ascores 2025 voorlopig'!$A$2:$D$343,2,FALSE)</f>
        <v>1586.02</v>
      </c>
      <c r="C312" s="12">
        <f t="shared" si="28"/>
        <v>793.01</v>
      </c>
      <c r="D312" s="12">
        <f>VLOOKUP(A312,'Ascores 2025 voorlopig'!$A$2:$F$343,4,FALSE)</f>
        <v>1664.2</v>
      </c>
      <c r="E312" s="12">
        <f t="shared" si="29"/>
        <v>832.1</v>
      </c>
      <c r="F312" s="13">
        <f t="shared" si="30"/>
        <v>1047952.1835000002</v>
      </c>
      <c r="G312" s="13">
        <f t="shared" si="34"/>
        <v>0</v>
      </c>
      <c r="H312" s="13">
        <f t="shared" si="31"/>
        <v>1047952.18</v>
      </c>
      <c r="I312" s="28">
        <f>VLOOKUP(A312,'Berekening 2024 def.'!$A$19:$H$360,8,FALSE)</f>
        <v>1079753.6100000001</v>
      </c>
      <c r="J312" s="16">
        <f t="shared" si="32"/>
        <v>-31801.430000000051</v>
      </c>
      <c r="K312" s="19">
        <f t="shared" si="33"/>
        <v>-2.9452487776354876E-2</v>
      </c>
      <c r="M312" s="51"/>
      <c r="N312" s="41"/>
    </row>
    <row r="313" spans="1:14" x14ac:dyDescent="0.2">
      <c r="A313" s="54" t="s">
        <v>285</v>
      </c>
      <c r="B313" s="12">
        <f>VLOOKUP(A313,'Ascores 2025 voorlopig'!$A$2:$D$343,2,FALSE)</f>
        <v>3377.78</v>
      </c>
      <c r="C313" s="12">
        <f t="shared" si="28"/>
        <v>1688.89</v>
      </c>
      <c r="D313" s="12">
        <f>VLOOKUP(A313,'Ascores 2025 voorlopig'!$A$2:$F$343,4,FALSE)</f>
        <v>3164.32</v>
      </c>
      <c r="E313" s="12">
        <f t="shared" si="29"/>
        <v>1582.16</v>
      </c>
      <c r="F313" s="13">
        <f t="shared" si="30"/>
        <v>2109336.5925000003</v>
      </c>
      <c r="G313" s="13">
        <f t="shared" si="34"/>
        <v>0</v>
      </c>
      <c r="H313" s="13">
        <f t="shared" si="31"/>
        <v>2109336.59</v>
      </c>
      <c r="I313" s="28">
        <f>VLOOKUP(A313,'Berekening 2024 def.'!$A$19:$H$360,8,FALSE)</f>
        <v>2158924.98</v>
      </c>
      <c r="J313" s="16">
        <f t="shared" si="32"/>
        <v>-49588.39000000013</v>
      </c>
      <c r="K313" s="19">
        <f t="shared" si="33"/>
        <v>-2.2969019516370658E-2</v>
      </c>
      <c r="M313" s="51"/>
      <c r="N313" s="41"/>
    </row>
    <row r="314" spans="1:14" x14ac:dyDescent="0.2">
      <c r="A314" s="54" t="s">
        <v>286</v>
      </c>
      <c r="B314" s="12">
        <f>VLOOKUP(A314,'Ascores 2025 voorlopig'!$A$2:$D$343,2,FALSE)</f>
        <v>9097</v>
      </c>
      <c r="C314" s="12">
        <f t="shared" si="28"/>
        <v>4548.5</v>
      </c>
      <c r="D314" s="12">
        <f>VLOOKUP(A314,'Ascores 2025 voorlopig'!$A$2:$F$343,4,FALSE)</f>
        <v>9391.9599999999991</v>
      </c>
      <c r="E314" s="12">
        <f t="shared" si="29"/>
        <v>4695.9799999999996</v>
      </c>
      <c r="F314" s="13">
        <f t="shared" si="30"/>
        <v>5961302.9280000003</v>
      </c>
      <c r="G314" s="13">
        <f t="shared" si="34"/>
        <v>0</v>
      </c>
      <c r="H314" s="13">
        <f t="shared" si="31"/>
        <v>5961302.9299999997</v>
      </c>
      <c r="I314" s="28">
        <f>VLOOKUP(A314,'Berekening 2024 def.'!$A$19:$H$360,8,FALSE)</f>
        <v>5860998.9199999999</v>
      </c>
      <c r="J314" s="16">
        <f t="shared" si="32"/>
        <v>100304.00999999978</v>
      </c>
      <c r="K314" s="19">
        <f t="shared" si="33"/>
        <v>1.7113807965008086E-2</v>
      </c>
      <c r="M314" s="51"/>
      <c r="N314" s="41"/>
    </row>
    <row r="315" spans="1:14" x14ac:dyDescent="0.2">
      <c r="A315" s="54" t="s">
        <v>287</v>
      </c>
      <c r="B315" s="12">
        <f>VLOOKUP(A315,'Ascores 2025 voorlopig'!$A$2:$D$343,2,FALSE)</f>
        <v>3.45</v>
      </c>
      <c r="C315" s="12">
        <f t="shared" si="28"/>
        <v>1.7250000000000001</v>
      </c>
      <c r="D315" s="12">
        <f>VLOOKUP(A315,'Ascores 2025 voorlopig'!$A$2:$F$343,4,FALSE)</f>
        <v>4.32</v>
      </c>
      <c r="E315" s="12">
        <f t="shared" si="29"/>
        <v>2.16</v>
      </c>
      <c r="F315" s="13">
        <f t="shared" si="30"/>
        <v>2505.2422500000002</v>
      </c>
      <c r="G315" s="13">
        <f t="shared" si="34"/>
        <v>61494.757749999997</v>
      </c>
      <c r="H315" s="13">
        <f t="shared" si="31"/>
        <v>64000</v>
      </c>
      <c r="I315" s="28">
        <f>VLOOKUP(A315,'Berekening 2024 def.'!$A$19:$H$360,8,FALSE)</f>
        <v>64000</v>
      </c>
      <c r="J315" s="16">
        <f t="shared" si="32"/>
        <v>0</v>
      </c>
      <c r="K315" s="19">
        <f t="shared" si="33"/>
        <v>0</v>
      </c>
      <c r="M315" s="51"/>
      <c r="N315" s="41"/>
    </row>
    <row r="316" spans="1:14" x14ac:dyDescent="0.2">
      <c r="A316" s="54" t="s">
        <v>288</v>
      </c>
      <c r="B316" s="12">
        <f>VLOOKUP(A316,'Ascores 2025 voorlopig'!$A$2:$D$343,2,FALSE)</f>
        <v>2590.7800000000002</v>
      </c>
      <c r="C316" s="12">
        <f t="shared" si="28"/>
        <v>1295.3900000000001</v>
      </c>
      <c r="D316" s="12">
        <f>VLOOKUP(A316,'Ascores 2025 voorlopig'!$A$2:$F$343,4,FALSE)</f>
        <v>2666.3</v>
      </c>
      <c r="E316" s="12">
        <f t="shared" si="29"/>
        <v>1333.15</v>
      </c>
      <c r="F316" s="13">
        <f t="shared" si="30"/>
        <v>1695014.0190000001</v>
      </c>
      <c r="G316" s="13">
        <f t="shared" si="34"/>
        <v>0</v>
      </c>
      <c r="H316" s="13">
        <f t="shared" si="31"/>
        <v>1695014.02</v>
      </c>
      <c r="I316" s="28">
        <f>VLOOKUP(A316,'Berekening 2024 def.'!$A$19:$H$360,8,FALSE)</f>
        <v>1699840.07</v>
      </c>
      <c r="J316" s="16">
        <f t="shared" si="32"/>
        <v>-4826.0500000000466</v>
      </c>
      <c r="K316" s="19">
        <f t="shared" si="33"/>
        <v>-2.8391200355690205E-3</v>
      </c>
      <c r="M316" s="51"/>
      <c r="N316" s="41"/>
    </row>
    <row r="317" spans="1:14" x14ac:dyDescent="0.2">
      <c r="A317" s="54" t="s">
        <v>289</v>
      </c>
      <c r="B317" s="12">
        <f>VLOOKUP(A317,'Ascores 2025 voorlopig'!$A$2:$D$343,2,FALSE)</f>
        <v>143.37</v>
      </c>
      <c r="C317" s="12">
        <f t="shared" si="28"/>
        <v>71.685000000000002</v>
      </c>
      <c r="D317" s="12">
        <f>VLOOKUP(A317,'Ascores 2025 voorlopig'!$A$2:$F$343,4,FALSE)</f>
        <v>194.37</v>
      </c>
      <c r="E317" s="12">
        <f t="shared" si="29"/>
        <v>97.185000000000002</v>
      </c>
      <c r="F317" s="13">
        <f t="shared" si="30"/>
        <v>108895.81950000001</v>
      </c>
      <c r="G317" s="13">
        <f t="shared" si="34"/>
        <v>0</v>
      </c>
      <c r="H317" s="13">
        <f t="shared" si="31"/>
        <v>108895.82</v>
      </c>
      <c r="I317" s="28">
        <f>VLOOKUP(A317,'Berekening 2024 def.'!$A$19:$H$360,8,FALSE)</f>
        <v>98657.72</v>
      </c>
      <c r="J317" s="16">
        <f t="shared" si="32"/>
        <v>10238.100000000006</v>
      </c>
      <c r="K317" s="19">
        <f t="shared" si="33"/>
        <v>0.10377393679886385</v>
      </c>
      <c r="M317" s="51"/>
      <c r="N317" s="41"/>
    </row>
    <row r="318" spans="1:14" s="27" customFormat="1" x14ac:dyDescent="0.2">
      <c r="A318" s="54" t="s">
        <v>373</v>
      </c>
      <c r="B318" s="43">
        <f>VLOOKUP(A318,'Ascores 2025 voorlopig'!$A$2:$D$343,2,FALSE)</f>
        <v>3662.32</v>
      </c>
      <c r="C318" s="43">
        <f t="shared" si="28"/>
        <v>1831.16</v>
      </c>
      <c r="D318" s="43">
        <f>VLOOKUP(A318,'Ascores 2025 voorlopig'!$A$2:$F$343,4,FALSE)</f>
        <v>3773.48</v>
      </c>
      <c r="E318" s="43">
        <f t="shared" si="29"/>
        <v>1886.74</v>
      </c>
      <c r="F318" s="44">
        <f t="shared" si="30"/>
        <v>2397487.8149999999</v>
      </c>
      <c r="G318" s="44">
        <f t="shared" si="34"/>
        <v>0</v>
      </c>
      <c r="H318" s="44">
        <f t="shared" si="31"/>
        <v>2397487.8199999998</v>
      </c>
      <c r="I318" s="28">
        <f>VLOOKUP(A318,'Berekening 2024 def.'!$A$19:$H$360,8,FALSE)</f>
        <v>2306731.4300000002</v>
      </c>
      <c r="J318" s="28">
        <f t="shared" si="32"/>
        <v>90756.389999999665</v>
      </c>
      <c r="K318" s="45">
        <f t="shared" si="33"/>
        <v>3.9344151130762395E-2</v>
      </c>
      <c r="M318" s="58"/>
      <c r="N318" s="46"/>
    </row>
    <row r="319" spans="1:14" x14ac:dyDescent="0.2">
      <c r="A319" s="54" t="s">
        <v>290</v>
      </c>
      <c r="B319" s="12">
        <f>VLOOKUP(A319,'Ascores 2025 voorlopig'!$A$2:$D$343,2,FALSE)</f>
        <v>556.6</v>
      </c>
      <c r="C319" s="12">
        <f t="shared" si="28"/>
        <v>278.3</v>
      </c>
      <c r="D319" s="12">
        <f>VLOOKUP(A319,'Ascores 2025 voorlopig'!$A$2:$F$343,4,FALSE)</f>
        <v>551.99</v>
      </c>
      <c r="E319" s="12">
        <f t="shared" si="29"/>
        <v>275.995</v>
      </c>
      <c r="F319" s="13">
        <f t="shared" si="30"/>
        <v>357437.13075000007</v>
      </c>
      <c r="G319" s="13">
        <f t="shared" si="34"/>
        <v>0</v>
      </c>
      <c r="H319" s="13">
        <f t="shared" si="31"/>
        <v>357437.13</v>
      </c>
      <c r="I319" s="28">
        <f>VLOOKUP(A319,'Berekening 2024 def.'!$A$19:$H$360,8,FALSE)</f>
        <v>332965.78999999998</v>
      </c>
      <c r="J319" s="16">
        <f t="shared" si="32"/>
        <v>24471.340000000026</v>
      </c>
      <c r="K319" s="19">
        <f t="shared" si="33"/>
        <v>7.3495057855643448E-2</v>
      </c>
      <c r="M319" s="51"/>
      <c r="N319" s="41"/>
    </row>
    <row r="320" spans="1:14" x14ac:dyDescent="0.2">
      <c r="A320" s="54" t="s">
        <v>291</v>
      </c>
      <c r="B320" s="12">
        <f>VLOOKUP(A320,'Ascores 2025 voorlopig'!$A$2:$D$343,2,FALSE)</f>
        <v>185.7</v>
      </c>
      <c r="C320" s="12">
        <f t="shared" si="28"/>
        <v>92.85</v>
      </c>
      <c r="D320" s="12">
        <f>VLOOKUP(A320,'Ascores 2025 voorlopig'!$A$2:$F$343,4,FALSE)</f>
        <v>167.69</v>
      </c>
      <c r="E320" s="12">
        <f t="shared" si="29"/>
        <v>83.844999999999999</v>
      </c>
      <c r="F320" s="13">
        <f t="shared" si="30"/>
        <v>113941.77075</v>
      </c>
      <c r="G320" s="13">
        <f t="shared" si="34"/>
        <v>0</v>
      </c>
      <c r="H320" s="13">
        <f t="shared" si="31"/>
        <v>113941.77</v>
      </c>
      <c r="I320" s="28">
        <f>VLOOKUP(A320,'Berekening 2024 def.'!$A$19:$H$360,8,FALSE)</f>
        <v>101816.57</v>
      </c>
      <c r="J320" s="16">
        <f t="shared" si="32"/>
        <v>12125.199999999997</v>
      </c>
      <c r="K320" s="19">
        <f t="shared" si="33"/>
        <v>0.11908867093047817</v>
      </c>
      <c r="M320" s="51"/>
      <c r="N320" s="41"/>
    </row>
    <row r="321" spans="1:15" x14ac:dyDescent="0.2">
      <c r="A321" s="54" t="s">
        <v>292</v>
      </c>
      <c r="B321" s="12">
        <f>VLOOKUP(A321,'Ascores 2025 voorlopig'!$A$2:$D$343,2,FALSE)</f>
        <v>182.02</v>
      </c>
      <c r="C321" s="12">
        <f t="shared" si="28"/>
        <v>91.01</v>
      </c>
      <c r="D321" s="12">
        <f>VLOOKUP(A321,'Ascores 2025 voorlopig'!$A$2:$F$343,4,FALSE)</f>
        <v>173.71</v>
      </c>
      <c r="E321" s="12">
        <f t="shared" si="29"/>
        <v>86.855000000000004</v>
      </c>
      <c r="F321" s="13">
        <f t="shared" si="30"/>
        <v>114696.24525000001</v>
      </c>
      <c r="G321" s="13">
        <f t="shared" si="34"/>
        <v>0</v>
      </c>
      <c r="H321" s="13">
        <f t="shared" si="31"/>
        <v>114696.25</v>
      </c>
      <c r="I321" s="28">
        <f>VLOOKUP(A321,'Berekening 2024 def.'!$A$19:$H$360,8,FALSE)</f>
        <v>87826.93</v>
      </c>
      <c r="J321" s="16">
        <f t="shared" si="32"/>
        <v>26869.320000000007</v>
      </c>
      <c r="K321" s="19">
        <f t="shared" si="33"/>
        <v>0.30593486530839697</v>
      </c>
      <c r="M321" s="51"/>
      <c r="N321" s="41"/>
    </row>
    <row r="322" spans="1:15" x14ac:dyDescent="0.2">
      <c r="A322" s="54" t="s">
        <v>293</v>
      </c>
      <c r="B322" s="12">
        <f>VLOOKUP(A322,'Ascores 2025 voorlopig'!$A$2:$D$343,2,FALSE)</f>
        <v>1909.07</v>
      </c>
      <c r="C322" s="12">
        <f t="shared" si="28"/>
        <v>954.53499999999997</v>
      </c>
      <c r="D322" s="12">
        <f>VLOOKUP(A322,'Ascores 2025 voorlopig'!$A$2:$F$343,4,FALSE)</f>
        <v>1926.93</v>
      </c>
      <c r="E322" s="12">
        <f t="shared" si="29"/>
        <v>963.46500000000003</v>
      </c>
      <c r="F322" s="13">
        <f t="shared" si="30"/>
        <v>1236822.3</v>
      </c>
      <c r="G322" s="13">
        <f t="shared" si="34"/>
        <v>0</v>
      </c>
      <c r="H322" s="13">
        <f t="shared" si="31"/>
        <v>1236822.3</v>
      </c>
      <c r="I322" s="28">
        <f>VLOOKUP(A322,'Berekening 2024 def.'!$A$19:$H$360,8,FALSE)</f>
        <v>1248813.1200000001</v>
      </c>
      <c r="J322" s="16">
        <f t="shared" si="32"/>
        <v>-11990.820000000065</v>
      </c>
      <c r="K322" s="19">
        <f t="shared" si="33"/>
        <v>-9.601772921796389E-3</v>
      </c>
      <c r="M322" s="51"/>
      <c r="N322" s="41"/>
    </row>
    <row r="323" spans="1:15" x14ac:dyDescent="0.2">
      <c r="A323" s="54" t="s">
        <v>294</v>
      </c>
      <c r="B323" s="12">
        <f>VLOOKUP(A323,'Ascores 2025 voorlopig'!$A$2:$D$343,2,FALSE)</f>
        <v>0</v>
      </c>
      <c r="C323" s="12">
        <f t="shared" si="28"/>
        <v>0</v>
      </c>
      <c r="D323" s="12">
        <f>VLOOKUP(A323,'Ascores 2025 voorlopig'!$A$2:$F$343,4,FALSE)</f>
        <v>22.15</v>
      </c>
      <c r="E323" s="12">
        <f t="shared" si="29"/>
        <v>11.074999999999999</v>
      </c>
      <c r="F323" s="13">
        <f t="shared" si="30"/>
        <v>7141.7137499999999</v>
      </c>
      <c r="G323" s="13">
        <f t="shared" si="34"/>
        <v>56858.286249999997</v>
      </c>
      <c r="H323" s="13">
        <f t="shared" si="31"/>
        <v>64000</v>
      </c>
      <c r="I323" s="28">
        <f>VLOOKUP(A323,'Berekening 2024 def.'!$A$19:$H$360,8,FALSE)</f>
        <v>64000</v>
      </c>
      <c r="J323" s="16">
        <f t="shared" si="32"/>
        <v>0</v>
      </c>
      <c r="K323" s="19">
        <f t="shared" si="33"/>
        <v>0</v>
      </c>
      <c r="M323" s="51"/>
      <c r="N323" s="41"/>
    </row>
    <row r="324" spans="1:15" x14ac:dyDescent="0.2">
      <c r="A324" s="54" t="s">
        <v>295</v>
      </c>
      <c r="B324" s="12">
        <f>VLOOKUP(A324,'Ascores 2025 voorlopig'!$A$2:$D$343,2,FALSE)</f>
        <v>2429.64</v>
      </c>
      <c r="C324" s="12">
        <f t="shared" si="28"/>
        <v>1214.82</v>
      </c>
      <c r="D324" s="12">
        <f>VLOOKUP(A324,'Ascores 2025 voorlopig'!$A$2:$F$343,4,FALSE)</f>
        <v>2339.92</v>
      </c>
      <c r="E324" s="12">
        <f t="shared" si="29"/>
        <v>1169.96</v>
      </c>
      <c r="F324" s="13">
        <f t="shared" si="30"/>
        <v>1537825.3829999999</v>
      </c>
      <c r="G324" s="13">
        <f t="shared" si="34"/>
        <v>0</v>
      </c>
      <c r="H324" s="13">
        <f t="shared" si="31"/>
        <v>1537825.38</v>
      </c>
      <c r="I324" s="28">
        <f>VLOOKUP(A324,'Berekening 2024 def.'!$A$19:$H$360,8,FALSE)</f>
        <v>1536908.47</v>
      </c>
      <c r="J324" s="16">
        <f t="shared" si="32"/>
        <v>916.90999999991618</v>
      </c>
      <c r="K324" s="19">
        <f t="shared" si="33"/>
        <v>5.9659375811749952E-4</v>
      </c>
      <c r="M324" s="51"/>
      <c r="N324" s="41"/>
    </row>
    <row r="325" spans="1:15" x14ac:dyDescent="0.2">
      <c r="A325" s="54" t="s">
        <v>296</v>
      </c>
      <c r="B325" s="12">
        <f>VLOOKUP(A325,'Ascores 2025 voorlopig'!$A$2:$D$343,2,FALSE)</f>
        <v>1437.39</v>
      </c>
      <c r="C325" s="12">
        <f t="shared" si="28"/>
        <v>718.69500000000005</v>
      </c>
      <c r="D325" s="12">
        <f>VLOOKUP(A325,'Ascores 2025 voorlopig'!$A$2:$F$343,4,FALSE)</f>
        <v>1371.61</v>
      </c>
      <c r="E325" s="12">
        <f t="shared" si="29"/>
        <v>685.80499999999995</v>
      </c>
      <c r="F325" s="13">
        <f t="shared" si="30"/>
        <v>905691.82500000007</v>
      </c>
      <c r="G325" s="13">
        <f t="shared" si="34"/>
        <v>0</v>
      </c>
      <c r="H325" s="13">
        <f t="shared" si="31"/>
        <v>905691.83</v>
      </c>
      <c r="I325" s="28">
        <f>VLOOKUP(A325,'Berekening 2024 def.'!$A$19:$H$360,8,FALSE)</f>
        <v>827473.55</v>
      </c>
      <c r="J325" s="16">
        <f t="shared" si="32"/>
        <v>78218.279999999912</v>
      </c>
      <c r="K325" s="19">
        <f t="shared" si="33"/>
        <v>9.4526622633436322E-2</v>
      </c>
      <c r="M325" s="51"/>
      <c r="N325" s="41"/>
    </row>
    <row r="326" spans="1:15" x14ac:dyDescent="0.2">
      <c r="A326" s="54" t="s">
        <v>297</v>
      </c>
      <c r="B326" s="12">
        <f>VLOOKUP(A326,'Ascores 2025 voorlopig'!$A$2:$D$343,2,FALSE)</f>
        <v>1277.92</v>
      </c>
      <c r="C326" s="12">
        <f t="shared" si="28"/>
        <v>638.96</v>
      </c>
      <c r="D326" s="12">
        <f>VLOOKUP(A326,'Ascores 2025 voorlopig'!$A$2:$F$343,4,FALSE)</f>
        <v>1284.3900000000001</v>
      </c>
      <c r="E326" s="12">
        <f t="shared" si="29"/>
        <v>642.19500000000005</v>
      </c>
      <c r="F326" s="13">
        <f t="shared" si="30"/>
        <v>826152.8017500001</v>
      </c>
      <c r="G326" s="13">
        <f t="shared" si="34"/>
        <v>0</v>
      </c>
      <c r="H326" s="13">
        <f t="shared" si="31"/>
        <v>826152.8</v>
      </c>
      <c r="I326" s="28">
        <f>VLOOKUP(A326,'Berekening 2024 def.'!$A$19:$H$360,8,FALSE)</f>
        <v>792716.57</v>
      </c>
      <c r="J326" s="16">
        <f t="shared" si="32"/>
        <v>33436.230000000098</v>
      </c>
      <c r="K326" s="19">
        <f t="shared" si="33"/>
        <v>4.2179299973507681E-2</v>
      </c>
      <c r="M326" s="51"/>
      <c r="N326" s="41"/>
    </row>
    <row r="327" spans="1:15" x14ac:dyDescent="0.2">
      <c r="A327" s="54" t="s">
        <v>298</v>
      </c>
      <c r="B327" s="12">
        <f>VLOOKUP(A327,'Ascores 2025 voorlopig'!$A$2:$D$343,2,FALSE)</f>
        <v>688.21</v>
      </c>
      <c r="C327" s="12">
        <f t="shared" si="28"/>
        <v>344.10500000000002</v>
      </c>
      <c r="D327" s="12">
        <f>VLOOKUP(A327,'Ascores 2025 voorlopig'!$A$2:$F$343,4,FALSE)</f>
        <v>588.74</v>
      </c>
      <c r="E327" s="12">
        <f t="shared" si="29"/>
        <v>294.37</v>
      </c>
      <c r="F327" s="13">
        <f t="shared" si="30"/>
        <v>411720.60375000001</v>
      </c>
      <c r="G327" s="13">
        <f t="shared" si="34"/>
        <v>0</v>
      </c>
      <c r="H327" s="13">
        <f t="shared" si="31"/>
        <v>411720.6</v>
      </c>
      <c r="I327" s="28">
        <f>VLOOKUP(A327,'Berekening 2024 def.'!$A$19:$H$360,8,FALSE)</f>
        <v>468789.84</v>
      </c>
      <c r="J327" s="16">
        <f t="shared" si="32"/>
        <v>-57069.240000000049</v>
      </c>
      <c r="K327" s="19">
        <f t="shared" si="33"/>
        <v>-0.1217373652978487</v>
      </c>
      <c r="L327" s="27"/>
      <c r="M327" s="51"/>
      <c r="N327" s="41"/>
      <c r="O327" s="27"/>
    </row>
    <row r="328" spans="1:15" s="27" customFormat="1" x14ac:dyDescent="0.2">
      <c r="A328" s="54" t="s">
        <v>299</v>
      </c>
      <c r="B328" s="12">
        <f>VLOOKUP(A328,'Ascores 2025 voorlopig'!$A$2:$D$343,2,FALSE)</f>
        <v>181.86</v>
      </c>
      <c r="C328" s="12">
        <f t="shared" si="28"/>
        <v>90.93</v>
      </c>
      <c r="D328" s="12">
        <f>VLOOKUP(A328,'Ascores 2025 voorlopig'!$A$2:$F$343,4,FALSE)</f>
        <v>146.02000000000001</v>
      </c>
      <c r="E328" s="12">
        <f t="shared" si="29"/>
        <v>73.010000000000005</v>
      </c>
      <c r="F328" s="13">
        <f t="shared" si="30"/>
        <v>105716.709</v>
      </c>
      <c r="G328" s="13">
        <f t="shared" si="34"/>
        <v>0</v>
      </c>
      <c r="H328" s="13">
        <f t="shared" si="31"/>
        <v>105716.71</v>
      </c>
      <c r="I328" s="28">
        <f>VLOOKUP(A328,'Berekening 2024 def.'!$A$19:$H$360,8,FALSE)</f>
        <v>138400.67000000001</v>
      </c>
      <c r="J328" s="16">
        <f t="shared" si="32"/>
        <v>-32683.960000000006</v>
      </c>
      <c r="K328" s="19">
        <f t="shared" si="33"/>
        <v>-0.23615463711266718</v>
      </c>
      <c r="L328" s="1"/>
      <c r="M328" s="51"/>
      <c r="N328" s="41"/>
      <c r="O328" s="1"/>
    </row>
    <row r="329" spans="1:15" x14ac:dyDescent="0.2">
      <c r="A329" s="54" t="s">
        <v>300</v>
      </c>
      <c r="B329" s="12">
        <f>VLOOKUP(A329,'Ascores 2025 voorlopig'!$A$2:$D$343,2,FALSE)</f>
        <v>2126.59</v>
      </c>
      <c r="C329" s="12">
        <f t="shared" si="28"/>
        <v>1063.2950000000001</v>
      </c>
      <c r="D329" s="12">
        <f>VLOOKUP(A329,'Ascores 2025 voorlopig'!$A$2:$F$343,4,FALSE)</f>
        <v>2037.24</v>
      </c>
      <c r="E329" s="12">
        <f t="shared" si="29"/>
        <v>1018.62</v>
      </c>
      <c r="F329" s="13">
        <f t="shared" si="30"/>
        <v>1342522.88775</v>
      </c>
      <c r="G329" s="13">
        <f t="shared" si="34"/>
        <v>0</v>
      </c>
      <c r="H329" s="13">
        <f t="shared" si="31"/>
        <v>1342522.89</v>
      </c>
      <c r="I329" s="28">
        <f>VLOOKUP(A329,'Berekening 2024 def.'!$A$19:$H$360,8,FALSE)</f>
        <v>1434400.29</v>
      </c>
      <c r="J329" s="16">
        <f t="shared" si="32"/>
        <v>-91877.40000000014</v>
      </c>
      <c r="K329" s="19">
        <f t="shared" si="33"/>
        <v>-6.4052831444979794E-2</v>
      </c>
      <c r="M329" s="51"/>
      <c r="N329" s="41"/>
    </row>
    <row r="330" spans="1:15" x14ac:dyDescent="0.2">
      <c r="A330" s="54" t="s">
        <v>301</v>
      </c>
      <c r="B330" s="12">
        <f>VLOOKUP(A330,'Ascores 2025 voorlopig'!$A$2:$D$343,2,FALSE)</f>
        <v>1761.76</v>
      </c>
      <c r="C330" s="12">
        <f t="shared" si="28"/>
        <v>880.88</v>
      </c>
      <c r="D330" s="12">
        <f>VLOOKUP(A330,'Ascores 2025 voorlopig'!$A$2:$F$343,4,FALSE)</f>
        <v>1772.46</v>
      </c>
      <c r="E330" s="12">
        <f t="shared" si="29"/>
        <v>886.23</v>
      </c>
      <c r="F330" s="13">
        <f t="shared" si="30"/>
        <v>1139520.8835000002</v>
      </c>
      <c r="G330" s="13">
        <f t="shared" si="34"/>
        <v>0</v>
      </c>
      <c r="H330" s="13">
        <f t="shared" si="31"/>
        <v>1139520.8799999999</v>
      </c>
      <c r="I330" s="28">
        <f>VLOOKUP(A330,'Berekening 2024 def.'!$A$19:$H$360,8,FALSE)</f>
        <v>1132379.6399999999</v>
      </c>
      <c r="J330" s="16">
        <f t="shared" si="32"/>
        <v>7141.2399999999907</v>
      </c>
      <c r="K330" s="19">
        <f t="shared" si="33"/>
        <v>6.3064009169221651E-3</v>
      </c>
      <c r="M330" s="51"/>
      <c r="N330" s="41"/>
    </row>
    <row r="331" spans="1:15" x14ac:dyDescent="0.2">
      <c r="A331" s="54" t="s">
        <v>302</v>
      </c>
      <c r="B331" s="12">
        <f>VLOOKUP(A331,'Ascores 2025 voorlopig'!$A$2:$D$343,2,FALSE)</f>
        <v>374.94</v>
      </c>
      <c r="C331" s="12">
        <f t="shared" si="28"/>
        <v>187.47</v>
      </c>
      <c r="D331" s="12">
        <f>VLOOKUP(A331,'Ascores 2025 voorlopig'!$A$2:$F$343,4,FALSE)</f>
        <v>431.07</v>
      </c>
      <c r="E331" s="12">
        <f t="shared" si="29"/>
        <v>215.535</v>
      </c>
      <c r="F331" s="13">
        <f t="shared" si="30"/>
        <v>259877.77425000002</v>
      </c>
      <c r="G331" s="13">
        <f t="shared" si="34"/>
        <v>0</v>
      </c>
      <c r="H331" s="13">
        <f t="shared" si="31"/>
        <v>259877.77</v>
      </c>
      <c r="I331" s="28">
        <f>VLOOKUP(A331,'Berekening 2024 def.'!$A$19:$H$360,8,FALSE)</f>
        <v>263416.44</v>
      </c>
      <c r="J331" s="16">
        <f t="shared" si="32"/>
        <v>-3538.6700000000128</v>
      </c>
      <c r="K331" s="19">
        <f t="shared" si="33"/>
        <v>-1.3433747719011057E-2</v>
      </c>
      <c r="M331" s="51"/>
      <c r="N331" s="41"/>
    </row>
    <row r="332" spans="1:15" x14ac:dyDescent="0.2">
      <c r="A332" s="54" t="s">
        <v>303</v>
      </c>
      <c r="B332" s="12">
        <f>VLOOKUP(A332,'Ascores 2025 voorlopig'!$A$2:$D$343,2,FALSE)</f>
        <v>895.81</v>
      </c>
      <c r="C332" s="12">
        <f t="shared" si="28"/>
        <v>447.90499999999997</v>
      </c>
      <c r="D332" s="12">
        <f>VLOOKUP(A332,'Ascores 2025 voorlopig'!$A$2:$F$343,4,FALSE)</f>
        <v>698.72</v>
      </c>
      <c r="E332" s="12">
        <f t="shared" si="29"/>
        <v>349.36</v>
      </c>
      <c r="F332" s="13">
        <f t="shared" si="30"/>
        <v>514116.33525</v>
      </c>
      <c r="G332" s="13">
        <f t="shared" si="34"/>
        <v>0</v>
      </c>
      <c r="H332" s="13">
        <f t="shared" si="31"/>
        <v>514116.34</v>
      </c>
      <c r="I332" s="28">
        <f>VLOOKUP(A332,'Berekening 2024 def.'!$A$19:$H$360,8,FALSE)</f>
        <v>556893.41</v>
      </c>
      <c r="J332" s="16">
        <f t="shared" si="32"/>
        <v>-42777.070000000007</v>
      </c>
      <c r="K332" s="19">
        <f t="shared" si="33"/>
        <v>-7.6813747894772189E-2</v>
      </c>
      <c r="M332" s="51"/>
      <c r="N332" s="41"/>
    </row>
    <row r="333" spans="1:15" x14ac:dyDescent="0.2">
      <c r="A333" s="54" t="s">
        <v>304</v>
      </c>
      <c r="B333" s="12">
        <f>VLOOKUP(A333,'Ascores 2025 voorlopig'!$A$2:$D$343,2,FALSE)</f>
        <v>140.06</v>
      </c>
      <c r="C333" s="12">
        <f t="shared" si="28"/>
        <v>70.03</v>
      </c>
      <c r="D333" s="12">
        <f>VLOOKUP(A333,'Ascores 2025 voorlopig'!$A$2:$F$343,4,FALSE)</f>
        <v>192.56</v>
      </c>
      <c r="E333" s="12">
        <f t="shared" si="29"/>
        <v>96.28</v>
      </c>
      <c r="F333" s="13">
        <f t="shared" si="30"/>
        <v>107245.00350000001</v>
      </c>
      <c r="G333" s="13">
        <f t="shared" si="34"/>
        <v>0</v>
      </c>
      <c r="H333" s="13">
        <f t="shared" si="31"/>
        <v>107245</v>
      </c>
      <c r="I333" s="28">
        <f>VLOOKUP(A333,'Berekening 2024 def.'!$A$19:$H$360,8,FALSE)</f>
        <v>84642.34</v>
      </c>
      <c r="J333" s="16">
        <f t="shared" si="32"/>
        <v>22602.660000000003</v>
      </c>
      <c r="K333" s="19">
        <f t="shared" si="33"/>
        <v>0.26703727708851155</v>
      </c>
      <c r="M333" s="51"/>
      <c r="N333" s="41"/>
    </row>
    <row r="334" spans="1:15" x14ac:dyDescent="0.2">
      <c r="A334" s="54" t="s">
        <v>305</v>
      </c>
      <c r="B334" s="12">
        <f>VLOOKUP(A334,'Ascores 2025 voorlopig'!$A$2:$D$343,2,FALSE)</f>
        <v>896.59</v>
      </c>
      <c r="C334" s="12">
        <f t="shared" si="28"/>
        <v>448.29500000000002</v>
      </c>
      <c r="D334" s="12">
        <f>VLOOKUP(A334,'Ascores 2025 voorlopig'!$A$2:$F$343,4,FALSE)</f>
        <v>912.77</v>
      </c>
      <c r="E334" s="12">
        <f t="shared" si="29"/>
        <v>456.38499999999999</v>
      </c>
      <c r="F334" s="13">
        <f t="shared" si="30"/>
        <v>583382.89800000004</v>
      </c>
      <c r="G334" s="13">
        <f t="shared" si="34"/>
        <v>0</v>
      </c>
      <c r="H334" s="13">
        <f t="shared" si="31"/>
        <v>583382.9</v>
      </c>
      <c r="I334" s="28">
        <f>VLOOKUP(A334,'Berekening 2024 def.'!$A$19:$H$360,8,FALSE)</f>
        <v>543479.56000000006</v>
      </c>
      <c r="J334" s="16">
        <f t="shared" si="32"/>
        <v>39903.339999999967</v>
      </c>
      <c r="K334" s="19">
        <f t="shared" si="33"/>
        <v>7.3421970092122618E-2</v>
      </c>
      <c r="M334" s="51"/>
      <c r="N334" s="41"/>
    </row>
    <row r="335" spans="1:15" x14ac:dyDescent="0.2">
      <c r="A335" s="54" t="s">
        <v>306</v>
      </c>
      <c r="B335" s="12">
        <f>VLOOKUP(A335,'Ascores 2025 voorlopig'!$A$2:$D$343,2,FALSE)</f>
        <v>1567.74</v>
      </c>
      <c r="C335" s="12">
        <f t="shared" si="28"/>
        <v>783.87</v>
      </c>
      <c r="D335" s="12">
        <f>VLOOKUP(A335,'Ascores 2025 voorlopig'!$A$2:$F$343,4,FALSE)</f>
        <v>1300.1600000000001</v>
      </c>
      <c r="E335" s="12">
        <f t="shared" si="29"/>
        <v>650.08000000000004</v>
      </c>
      <c r="F335" s="13">
        <f t="shared" si="30"/>
        <v>924682.65750000009</v>
      </c>
      <c r="G335" s="13">
        <f t="shared" si="34"/>
        <v>0</v>
      </c>
      <c r="H335" s="13">
        <f t="shared" si="31"/>
        <v>924682.66</v>
      </c>
      <c r="I335" s="28">
        <f>VLOOKUP(A335,'Berekening 2024 def.'!$A$19:$H$360,8,FALSE)</f>
        <v>1031492.71</v>
      </c>
      <c r="J335" s="16">
        <f t="shared" si="32"/>
        <v>-106810.04999999993</v>
      </c>
      <c r="K335" s="19">
        <f t="shared" si="33"/>
        <v>-0.10354901102500272</v>
      </c>
      <c r="M335" s="51"/>
      <c r="N335" s="41"/>
    </row>
    <row r="336" spans="1:15" x14ac:dyDescent="0.2">
      <c r="A336" s="54" t="s">
        <v>307</v>
      </c>
      <c r="B336" s="12">
        <f>VLOOKUP(A336,'Ascores 2025 voorlopig'!$A$2:$D$343,2,FALSE)</f>
        <v>4071.07</v>
      </c>
      <c r="C336" s="12">
        <f t="shared" si="28"/>
        <v>2035.5350000000001</v>
      </c>
      <c r="D336" s="12">
        <f>VLOOKUP(A336,'Ascores 2025 voorlopig'!$A$2:$F$343,4,FALSE)</f>
        <v>4357.33</v>
      </c>
      <c r="E336" s="12">
        <f t="shared" si="29"/>
        <v>2178.665</v>
      </c>
      <c r="F336" s="13">
        <f t="shared" si="30"/>
        <v>2717526.87</v>
      </c>
      <c r="G336" s="13">
        <f t="shared" si="34"/>
        <v>0</v>
      </c>
      <c r="H336" s="13">
        <f t="shared" si="31"/>
        <v>2717526.87</v>
      </c>
      <c r="I336" s="28">
        <f>VLOOKUP(A336,'Berekening 2024 def.'!$A$19:$H$360,8,FALSE)</f>
        <v>2543937.79</v>
      </c>
      <c r="J336" s="16">
        <f t="shared" si="32"/>
        <v>173589.08000000007</v>
      </c>
      <c r="K336" s="19">
        <f t="shared" si="33"/>
        <v>6.8236369883872064E-2</v>
      </c>
      <c r="M336" s="51"/>
      <c r="N336" s="41"/>
    </row>
    <row r="337" spans="1:14" x14ac:dyDescent="0.2">
      <c r="A337" s="54" t="s">
        <v>308</v>
      </c>
      <c r="B337" s="12">
        <f>VLOOKUP(A337,'Ascores 2025 voorlopig'!$A$2:$D$343,2,FALSE)</f>
        <v>787.69</v>
      </c>
      <c r="C337" s="12">
        <f t="shared" si="28"/>
        <v>393.84500000000003</v>
      </c>
      <c r="D337" s="12">
        <f>VLOOKUP(A337,'Ascores 2025 voorlopig'!$A$2:$F$343,4,FALSE)</f>
        <v>799.37</v>
      </c>
      <c r="E337" s="12">
        <f t="shared" si="29"/>
        <v>399.685</v>
      </c>
      <c r="F337" s="13">
        <f t="shared" si="30"/>
        <v>511707.82049999997</v>
      </c>
      <c r="G337" s="13">
        <f t="shared" si="34"/>
        <v>0</v>
      </c>
      <c r="H337" s="13">
        <f t="shared" si="31"/>
        <v>511707.82</v>
      </c>
      <c r="I337" s="28">
        <f>VLOOKUP(A337,'Berekening 2024 def.'!$A$19:$H$360,8,FALSE)</f>
        <v>533047.64</v>
      </c>
      <c r="J337" s="16">
        <f t="shared" si="32"/>
        <v>-21339.820000000007</v>
      </c>
      <c r="K337" s="19">
        <f t="shared" si="33"/>
        <v>-4.003360750269902E-2</v>
      </c>
      <c r="M337" s="51"/>
      <c r="N337" s="41"/>
    </row>
    <row r="338" spans="1:14" x14ac:dyDescent="0.2">
      <c r="A338" s="54" t="s">
        <v>309</v>
      </c>
      <c r="B338" s="12">
        <f>VLOOKUP(A338,'Ascores 2025 voorlopig'!$A$2:$D$343,2,FALSE)</f>
        <v>117.38</v>
      </c>
      <c r="C338" s="12">
        <f t="shared" si="28"/>
        <v>58.69</v>
      </c>
      <c r="D338" s="12">
        <f>VLOOKUP(A338,'Ascores 2025 voorlopig'!$A$2:$F$343,4,FALSE)</f>
        <v>4.4400000000000004</v>
      </c>
      <c r="E338" s="12">
        <f t="shared" si="29"/>
        <v>2.2200000000000002</v>
      </c>
      <c r="F338" s="13">
        <f t="shared" si="30"/>
        <v>39277.813499999997</v>
      </c>
      <c r="G338" s="13">
        <f t="shared" si="34"/>
        <v>24722.186500000003</v>
      </c>
      <c r="H338" s="13">
        <f t="shared" si="31"/>
        <v>64000</v>
      </c>
      <c r="I338" s="28">
        <f>VLOOKUP(A338,'Berekening 2024 def.'!$A$19:$H$360,8,FALSE)</f>
        <v>64000</v>
      </c>
      <c r="J338" s="16">
        <f t="shared" si="32"/>
        <v>0</v>
      </c>
      <c r="K338" s="19">
        <f t="shared" si="33"/>
        <v>0</v>
      </c>
      <c r="M338" s="51"/>
      <c r="N338" s="41"/>
    </row>
    <row r="339" spans="1:14" x14ac:dyDescent="0.2">
      <c r="A339" s="54" t="s">
        <v>310</v>
      </c>
      <c r="B339" s="12">
        <f>VLOOKUP(A339,'Ascores 2025 voorlopig'!$A$2:$D$343,2,FALSE)</f>
        <v>902.41</v>
      </c>
      <c r="C339" s="12">
        <f t="shared" si="28"/>
        <v>451.20499999999998</v>
      </c>
      <c r="D339" s="12">
        <f>VLOOKUP(A339,'Ascores 2025 voorlopig'!$A$2:$F$343,4,FALSE)</f>
        <v>962.05</v>
      </c>
      <c r="E339" s="12">
        <f t="shared" si="29"/>
        <v>481.02499999999998</v>
      </c>
      <c r="F339" s="13">
        <f t="shared" si="30"/>
        <v>601148.51549999998</v>
      </c>
      <c r="G339" s="13">
        <f t="shared" si="34"/>
        <v>0</v>
      </c>
      <c r="H339" s="13">
        <f t="shared" si="31"/>
        <v>601148.52</v>
      </c>
      <c r="I339" s="28">
        <f>VLOOKUP(A339,'Berekening 2024 def.'!$A$19:$H$360,8,FALSE)</f>
        <v>594159.46</v>
      </c>
      <c r="J339" s="16">
        <f t="shared" si="32"/>
        <v>6989.0600000000559</v>
      </c>
      <c r="K339" s="19">
        <f t="shared" si="33"/>
        <v>1.1762936501928382E-2</v>
      </c>
      <c r="M339" s="51"/>
      <c r="N339" s="41"/>
    </row>
    <row r="340" spans="1:14" x14ac:dyDescent="0.2">
      <c r="A340" s="54" t="s">
        <v>311</v>
      </c>
      <c r="B340" s="12">
        <f>VLOOKUP(A340,'Ascores 2025 voorlopig'!$A$2:$D$343,2,FALSE)</f>
        <v>465.08</v>
      </c>
      <c r="C340" s="12">
        <f t="shared" ref="C340:C360" si="35">B340/2</f>
        <v>232.54</v>
      </c>
      <c r="D340" s="12">
        <f>VLOOKUP(A340,'Ascores 2025 voorlopig'!$A$2:$F$343,4,FALSE)</f>
        <v>360.59</v>
      </c>
      <c r="E340" s="12">
        <f t="shared" ref="E340:E360" si="36">D340/2</f>
        <v>180.29499999999999</v>
      </c>
      <c r="F340" s="13">
        <f t="shared" ref="F340:F360" si="37">$B$14*(C340+E340)</f>
        <v>266216.64974999998</v>
      </c>
      <c r="G340" s="13">
        <f t="shared" si="34"/>
        <v>0</v>
      </c>
      <c r="H340" s="13">
        <f t="shared" ref="H340:H360" si="38">ROUND(F340+G340,2)</f>
        <v>266216.65000000002</v>
      </c>
      <c r="I340" s="28">
        <f>VLOOKUP(A340,'Berekening 2024 def.'!$A$19:$H$360,8,FALSE)</f>
        <v>297838.88</v>
      </c>
      <c r="J340" s="16">
        <f t="shared" ref="J340:J360" si="39">H340-I340</f>
        <v>-31622.229999999981</v>
      </c>
      <c r="K340" s="19">
        <f t="shared" ref="K340:K360" si="40">J340/I340</f>
        <v>-0.10617227005419837</v>
      </c>
      <c r="M340" s="51"/>
      <c r="N340" s="41"/>
    </row>
    <row r="341" spans="1:14" x14ac:dyDescent="0.2">
      <c r="A341" s="54" t="s">
        <v>312</v>
      </c>
      <c r="B341" s="12">
        <f>VLOOKUP(A341,'Ascores 2025 voorlopig'!$A$2:$D$343,2,FALSE)</f>
        <v>684.08</v>
      </c>
      <c r="C341" s="12">
        <f t="shared" si="35"/>
        <v>342.04</v>
      </c>
      <c r="D341" s="12">
        <f>VLOOKUP(A341,'Ascores 2025 voorlopig'!$A$2:$F$343,4,FALSE)</f>
        <v>709.42</v>
      </c>
      <c r="E341" s="12">
        <f t="shared" si="36"/>
        <v>354.71</v>
      </c>
      <c r="F341" s="13">
        <f t="shared" si="37"/>
        <v>449299.23749999999</v>
      </c>
      <c r="G341" s="13">
        <f t="shared" ref="G341:G360" si="41">IF(F341&lt;$F$16,$F$16-F341,0)</f>
        <v>0</v>
      </c>
      <c r="H341" s="13">
        <f t="shared" si="38"/>
        <v>449299.24</v>
      </c>
      <c r="I341" s="28">
        <f>VLOOKUP(A341,'Berekening 2024 def.'!$A$19:$H$360,8,FALSE)</f>
        <v>436262.07</v>
      </c>
      <c r="J341" s="16">
        <f t="shared" si="39"/>
        <v>13037.169999999984</v>
      </c>
      <c r="K341" s="19">
        <f t="shared" si="40"/>
        <v>2.9883803558718693E-2</v>
      </c>
      <c r="M341" s="51"/>
      <c r="N341" s="41"/>
    </row>
    <row r="342" spans="1:14" x14ac:dyDescent="0.2">
      <c r="A342" s="54" t="s">
        <v>313</v>
      </c>
      <c r="B342" s="12">
        <f>VLOOKUP(A342,'Ascores 2025 voorlopig'!$A$2:$D$343,2,FALSE)</f>
        <v>1796.65</v>
      </c>
      <c r="C342" s="12">
        <f t="shared" si="35"/>
        <v>898.32500000000005</v>
      </c>
      <c r="D342" s="12">
        <f>VLOOKUP(A342,'Ascores 2025 voorlopig'!$A$2:$F$343,4,FALSE)</f>
        <v>1512.32</v>
      </c>
      <c r="E342" s="12">
        <f t="shared" si="36"/>
        <v>756.16</v>
      </c>
      <c r="F342" s="13">
        <f t="shared" si="37"/>
        <v>1066894.65225</v>
      </c>
      <c r="G342" s="13">
        <f t="shared" si="41"/>
        <v>0</v>
      </c>
      <c r="H342" s="13">
        <f t="shared" si="38"/>
        <v>1066894.6499999999</v>
      </c>
      <c r="I342" s="28">
        <f>VLOOKUP(A342,'Berekening 2024 def.'!$A$19:$H$360,8,FALSE)</f>
        <v>1173721.31</v>
      </c>
      <c r="J342" s="16">
        <f t="shared" si="39"/>
        <v>-106826.66000000015</v>
      </c>
      <c r="K342" s="19">
        <f t="shared" si="40"/>
        <v>-9.1015353551006192E-2</v>
      </c>
      <c r="M342" s="51"/>
      <c r="N342" s="41"/>
    </row>
    <row r="343" spans="1:14" x14ac:dyDescent="0.2">
      <c r="A343" s="54" t="s">
        <v>314</v>
      </c>
      <c r="B343" s="12">
        <f>VLOOKUP(A343,'Ascores 2025 voorlopig'!$A$2:$D$343,2,FALSE)</f>
        <v>725.79</v>
      </c>
      <c r="C343" s="12">
        <f t="shared" si="35"/>
        <v>362.89499999999998</v>
      </c>
      <c r="D343" s="12">
        <f>VLOOKUP(A343,'Ascores 2025 voorlopig'!$A$2:$F$343,4,FALSE)</f>
        <v>819.04</v>
      </c>
      <c r="E343" s="12">
        <f t="shared" si="36"/>
        <v>409.52</v>
      </c>
      <c r="F343" s="13">
        <f t="shared" si="37"/>
        <v>498091.81274999998</v>
      </c>
      <c r="G343" s="13">
        <f t="shared" si="41"/>
        <v>0</v>
      </c>
      <c r="H343" s="13">
        <f t="shared" si="38"/>
        <v>498091.81</v>
      </c>
      <c r="I343" s="28">
        <f>VLOOKUP(A343,'Berekening 2024 def.'!$A$19:$H$360,8,FALSE)</f>
        <v>480772.24</v>
      </c>
      <c r="J343" s="16">
        <f t="shared" si="39"/>
        <v>17319.570000000007</v>
      </c>
      <c r="K343" s="19">
        <f t="shared" si="40"/>
        <v>3.6024480115574076E-2</v>
      </c>
      <c r="M343" s="51"/>
      <c r="N343" s="41"/>
    </row>
    <row r="344" spans="1:14" x14ac:dyDescent="0.2">
      <c r="A344" s="54" t="s">
        <v>315</v>
      </c>
      <c r="B344" s="12">
        <f>VLOOKUP(A344,'Ascores 2025 voorlopig'!$A$2:$D$343,2,FALSE)</f>
        <v>1073.96</v>
      </c>
      <c r="C344" s="12">
        <f t="shared" si="35"/>
        <v>536.98</v>
      </c>
      <c r="D344" s="12">
        <f>VLOOKUP(A344,'Ascores 2025 voorlopig'!$A$2:$F$343,4,FALSE)</f>
        <v>1127.79</v>
      </c>
      <c r="E344" s="12">
        <f t="shared" si="36"/>
        <v>563.89499999999998</v>
      </c>
      <c r="F344" s="13">
        <f t="shared" si="37"/>
        <v>709899.24375000002</v>
      </c>
      <c r="G344" s="13">
        <f t="shared" si="41"/>
        <v>0</v>
      </c>
      <c r="H344" s="13">
        <f t="shared" si="38"/>
        <v>709899.24</v>
      </c>
      <c r="I344" s="28">
        <f>VLOOKUP(A344,'Berekening 2024 def.'!$A$19:$H$360,8,FALSE)</f>
        <v>692595.23</v>
      </c>
      <c r="J344" s="16">
        <f t="shared" si="39"/>
        <v>17304.010000000009</v>
      </c>
      <c r="K344" s="19">
        <f t="shared" si="40"/>
        <v>2.4984304324475366E-2</v>
      </c>
      <c r="M344" s="51"/>
      <c r="N344" s="41"/>
    </row>
    <row r="345" spans="1:14" x14ac:dyDescent="0.2">
      <c r="A345" s="54" t="s">
        <v>316</v>
      </c>
      <c r="B345" s="12">
        <f>VLOOKUP(A345,'Ascores 2025 voorlopig'!$A$2:$D$343,2,FALSE)</f>
        <v>680.36</v>
      </c>
      <c r="C345" s="12">
        <f t="shared" si="35"/>
        <v>340.18</v>
      </c>
      <c r="D345" s="12">
        <f>VLOOKUP(A345,'Ascores 2025 voorlopig'!$A$2:$F$343,4,FALSE)</f>
        <v>772.23</v>
      </c>
      <c r="E345" s="12">
        <f t="shared" si="36"/>
        <v>386.11500000000001</v>
      </c>
      <c r="F345" s="13">
        <f t="shared" si="37"/>
        <v>468351.33075000008</v>
      </c>
      <c r="G345" s="13">
        <f t="shared" si="41"/>
        <v>0</v>
      </c>
      <c r="H345" s="13">
        <f t="shared" si="38"/>
        <v>468351.33</v>
      </c>
      <c r="I345" s="28">
        <f>VLOOKUP(A345,'Berekening 2024 def.'!$A$19:$H$360,8,FALSE)</f>
        <v>435261.66</v>
      </c>
      <c r="J345" s="16">
        <f t="shared" si="39"/>
        <v>33089.670000000042</v>
      </c>
      <c r="K345" s="19">
        <f t="shared" si="40"/>
        <v>7.6022478065263188E-2</v>
      </c>
      <c r="M345" s="51"/>
      <c r="N345" s="41"/>
    </row>
    <row r="346" spans="1:14" x14ac:dyDescent="0.2">
      <c r="A346" s="54" t="s">
        <v>317</v>
      </c>
      <c r="B346" s="12">
        <f>VLOOKUP(A346,'Ascores 2025 voorlopig'!$A$2:$D$343,2,FALSE)</f>
        <v>341.12</v>
      </c>
      <c r="C346" s="12">
        <f t="shared" si="35"/>
        <v>170.56</v>
      </c>
      <c r="D346" s="12">
        <f>VLOOKUP(A346,'Ascores 2025 voorlopig'!$A$2:$F$343,4,FALSE)</f>
        <v>295.93</v>
      </c>
      <c r="E346" s="12">
        <f t="shared" si="36"/>
        <v>147.965</v>
      </c>
      <c r="F346" s="13">
        <f t="shared" si="37"/>
        <v>205400.84625</v>
      </c>
      <c r="G346" s="13">
        <f t="shared" si="41"/>
        <v>0</v>
      </c>
      <c r="H346" s="13">
        <f t="shared" si="38"/>
        <v>205400.85</v>
      </c>
      <c r="I346" s="28">
        <f>VLOOKUP(A346,'Berekening 2024 def.'!$A$19:$H$360,8,FALSE)</f>
        <v>217966.98</v>
      </c>
      <c r="J346" s="16">
        <f t="shared" si="39"/>
        <v>-12566.130000000005</v>
      </c>
      <c r="K346" s="19">
        <f t="shared" si="40"/>
        <v>-5.7651530520815605E-2</v>
      </c>
      <c r="M346" s="51"/>
      <c r="N346" s="41"/>
    </row>
    <row r="347" spans="1:14" x14ac:dyDescent="0.2">
      <c r="A347" s="54" t="s">
        <v>318</v>
      </c>
      <c r="B347" s="12">
        <f>VLOOKUP(A347,'Ascores 2025 voorlopig'!$A$2:$D$343,2,FALSE)</f>
        <v>14673.32</v>
      </c>
      <c r="C347" s="12">
        <f t="shared" si="35"/>
        <v>7336.66</v>
      </c>
      <c r="D347" s="12">
        <f>VLOOKUP(A347,'Ascores 2025 voorlopig'!$A$2:$F$343,4,FALSE)</f>
        <v>15225.81</v>
      </c>
      <c r="E347" s="12">
        <f t="shared" si="36"/>
        <v>7612.9049999999997</v>
      </c>
      <c r="F347" s="13">
        <f t="shared" si="37"/>
        <v>9640226.9902499989</v>
      </c>
      <c r="G347" s="13">
        <f t="shared" si="41"/>
        <v>0</v>
      </c>
      <c r="H347" s="13">
        <f t="shared" si="38"/>
        <v>9640226.9900000002</v>
      </c>
      <c r="I347" s="28">
        <f>VLOOKUP(A347,'Berekening 2024 def.'!$A$19:$H$360,8,FALSE)</f>
        <v>9566392.5399999991</v>
      </c>
      <c r="J347" s="16">
        <f t="shared" si="39"/>
        <v>73834.450000001118</v>
      </c>
      <c r="K347" s="19">
        <f t="shared" si="40"/>
        <v>7.7181079169892737E-3</v>
      </c>
      <c r="M347" s="51"/>
      <c r="N347" s="41"/>
    </row>
    <row r="348" spans="1:14" x14ac:dyDescent="0.2">
      <c r="A348" s="54" t="s">
        <v>319</v>
      </c>
      <c r="B348" s="12">
        <f>VLOOKUP(A348,'Ascores 2025 voorlopig'!$A$2:$D$343,2,FALSE)</f>
        <v>1155.22</v>
      </c>
      <c r="C348" s="12">
        <f t="shared" si="35"/>
        <v>577.61</v>
      </c>
      <c r="D348" s="12">
        <f>VLOOKUP(A348,'Ascores 2025 voorlopig'!$A$2:$F$343,4,FALSE)</f>
        <v>1157.19</v>
      </c>
      <c r="E348" s="12">
        <f t="shared" si="36"/>
        <v>578.59500000000003</v>
      </c>
      <c r="F348" s="13">
        <f t="shared" si="37"/>
        <v>745578.79425000004</v>
      </c>
      <c r="G348" s="13">
        <f t="shared" si="41"/>
        <v>0</v>
      </c>
      <c r="H348" s="13">
        <f t="shared" si="38"/>
        <v>745578.79</v>
      </c>
      <c r="I348" s="28">
        <f>VLOOKUP(A348,'Berekening 2024 def.'!$A$19:$H$360,8,FALSE)</f>
        <v>718882.51</v>
      </c>
      <c r="J348" s="16">
        <f t="shared" si="39"/>
        <v>26696.280000000028</v>
      </c>
      <c r="K348" s="19">
        <f t="shared" si="40"/>
        <v>3.7135804013370736E-2</v>
      </c>
      <c r="M348" s="51"/>
      <c r="N348" s="41"/>
    </row>
    <row r="349" spans="1:14" x14ac:dyDescent="0.2">
      <c r="A349" s="54" t="s">
        <v>320</v>
      </c>
      <c r="B349" s="12">
        <f>VLOOKUP(A349,'Ascores 2025 voorlopig'!$A$2:$D$343,2,FALSE)</f>
        <v>589.23</v>
      </c>
      <c r="C349" s="12">
        <f t="shared" si="35"/>
        <v>294.61500000000001</v>
      </c>
      <c r="D349" s="12">
        <f>VLOOKUP(A349,'Ascores 2025 voorlopig'!$A$2:$F$343,4,FALSE)</f>
        <v>607.61</v>
      </c>
      <c r="E349" s="12">
        <f t="shared" si="36"/>
        <v>303.80500000000001</v>
      </c>
      <c r="F349" s="13">
        <f t="shared" si="37"/>
        <v>385891.13700000005</v>
      </c>
      <c r="G349" s="13">
        <f t="shared" si="41"/>
        <v>0</v>
      </c>
      <c r="H349" s="13">
        <f t="shared" si="38"/>
        <v>385891.14</v>
      </c>
      <c r="I349" s="28">
        <f>VLOOKUP(A349,'Berekening 2024 def.'!$A$19:$H$360,8,FALSE)</f>
        <v>364074.98</v>
      </c>
      <c r="J349" s="16">
        <f t="shared" si="39"/>
        <v>21816.160000000033</v>
      </c>
      <c r="K349" s="19">
        <f t="shared" si="40"/>
        <v>5.9922162187580244E-2</v>
      </c>
      <c r="M349" s="51"/>
      <c r="N349" s="41"/>
    </row>
    <row r="350" spans="1:14" x14ac:dyDescent="0.2">
      <c r="A350" s="54" t="s">
        <v>321</v>
      </c>
      <c r="B350" s="12">
        <f>VLOOKUP(A350,'Ascores 2025 voorlopig'!$A$2:$D$343,2,FALSE)</f>
        <v>877.58</v>
      </c>
      <c r="C350" s="12">
        <f t="shared" si="35"/>
        <v>438.79</v>
      </c>
      <c r="D350" s="12">
        <f>VLOOKUP(A350,'Ascores 2025 voorlopig'!$A$2:$F$343,4,FALSE)</f>
        <v>1294.8699999999999</v>
      </c>
      <c r="E350" s="12">
        <f t="shared" si="36"/>
        <v>647.43499999999995</v>
      </c>
      <c r="F350" s="13">
        <f t="shared" si="37"/>
        <v>700452.19124999992</v>
      </c>
      <c r="G350" s="13">
        <f t="shared" si="41"/>
        <v>0</v>
      </c>
      <c r="H350" s="13">
        <f t="shared" si="38"/>
        <v>700452.19</v>
      </c>
      <c r="I350" s="28">
        <f>VLOOKUP(A350,'Berekening 2024 def.'!$A$19:$H$360,8,FALSE)</f>
        <v>577538.51</v>
      </c>
      <c r="J350" s="16">
        <f t="shared" si="39"/>
        <v>122913.67999999993</v>
      </c>
      <c r="K350" s="19">
        <f t="shared" si="40"/>
        <v>0.21282334921700707</v>
      </c>
      <c r="M350" s="51"/>
      <c r="N350" s="41"/>
    </row>
    <row r="351" spans="1:14" x14ac:dyDescent="0.2">
      <c r="A351" s="54" t="s">
        <v>322</v>
      </c>
      <c r="B351" s="12">
        <f>VLOOKUP(A351,'Ascores 2025 voorlopig'!$A$2:$D$343,2,FALSE)</f>
        <v>2514.81</v>
      </c>
      <c r="C351" s="12">
        <f t="shared" si="35"/>
        <v>1257.405</v>
      </c>
      <c r="D351" s="12">
        <f>VLOOKUP(A351,'Ascores 2025 voorlopig'!$A$2:$F$343,4,FALSE)</f>
        <v>2800.78</v>
      </c>
      <c r="E351" s="12">
        <f t="shared" si="36"/>
        <v>1400.39</v>
      </c>
      <c r="F351" s="13">
        <f t="shared" si="37"/>
        <v>1713879.1057500001</v>
      </c>
      <c r="G351" s="13">
        <f t="shared" si="41"/>
        <v>0</v>
      </c>
      <c r="H351" s="13">
        <f t="shared" si="38"/>
        <v>1713879.11</v>
      </c>
      <c r="I351" s="28">
        <f>VLOOKUP(A351,'Berekening 2024 def.'!$A$19:$H$360,8,FALSE)</f>
        <v>1645982.02</v>
      </c>
      <c r="J351" s="16">
        <f t="shared" si="39"/>
        <v>67897.090000000084</v>
      </c>
      <c r="K351" s="19">
        <f t="shared" si="40"/>
        <v>4.1250201505846393E-2</v>
      </c>
      <c r="M351" s="51"/>
      <c r="N351" s="41"/>
    </row>
    <row r="352" spans="1:14" x14ac:dyDescent="0.2">
      <c r="A352" s="54" t="s">
        <v>323</v>
      </c>
      <c r="B352" s="12">
        <f>VLOOKUP(A352,'Ascores 2025 voorlopig'!$A$2:$D$343,2,FALSE)</f>
        <v>1895.32</v>
      </c>
      <c r="C352" s="12">
        <f t="shared" si="35"/>
        <v>947.66</v>
      </c>
      <c r="D352" s="12">
        <f>VLOOKUP(A352,'Ascores 2025 voorlopig'!$A$2:$F$343,4,FALSE)</f>
        <v>2030.17</v>
      </c>
      <c r="E352" s="12">
        <f t="shared" si="36"/>
        <v>1015.085</v>
      </c>
      <c r="F352" s="13">
        <f t="shared" si="37"/>
        <v>1265676.1132499999</v>
      </c>
      <c r="G352" s="13">
        <f t="shared" si="41"/>
        <v>0</v>
      </c>
      <c r="H352" s="13">
        <f t="shared" si="38"/>
        <v>1265676.1100000001</v>
      </c>
      <c r="I352" s="28">
        <f>VLOOKUP(A352,'Berekening 2024 def.'!$A$19:$H$360,8,FALSE)</f>
        <v>1243389.68</v>
      </c>
      <c r="J352" s="16">
        <f t="shared" si="39"/>
        <v>22286.430000000168</v>
      </c>
      <c r="K352" s="19">
        <f t="shared" si="40"/>
        <v>1.7923930332122563E-2</v>
      </c>
      <c r="M352" s="51"/>
      <c r="N352" s="41"/>
    </row>
    <row r="353" spans="1:14" x14ac:dyDescent="0.2">
      <c r="A353" s="54" t="s">
        <v>324</v>
      </c>
      <c r="B353" s="12">
        <f>VLOOKUP(A353,'Ascores 2025 voorlopig'!$A$2:$D$343,2,FALSE)</f>
        <v>9416.23</v>
      </c>
      <c r="C353" s="12">
        <f t="shared" si="35"/>
        <v>4708.1149999999998</v>
      </c>
      <c r="D353" s="12">
        <f>VLOOKUP(A353,'Ascores 2025 voorlopig'!$A$2:$F$343,4,FALSE)</f>
        <v>9484.7800000000007</v>
      </c>
      <c r="E353" s="12">
        <f t="shared" si="36"/>
        <v>4742.3900000000003</v>
      </c>
      <c r="F353" s="13">
        <f t="shared" si="37"/>
        <v>6094158.1492500007</v>
      </c>
      <c r="G353" s="13">
        <f t="shared" si="41"/>
        <v>0</v>
      </c>
      <c r="H353" s="13">
        <f t="shared" si="38"/>
        <v>6094158.1500000004</v>
      </c>
      <c r="I353" s="28">
        <f>VLOOKUP(A353,'Berekening 2024 def.'!$A$19:$H$360,8,FALSE)</f>
        <v>6012540.0099999998</v>
      </c>
      <c r="J353" s="16">
        <f t="shared" si="39"/>
        <v>81618.140000000596</v>
      </c>
      <c r="K353" s="19">
        <f t="shared" si="40"/>
        <v>1.3574652287428287E-2</v>
      </c>
      <c r="M353" s="51"/>
      <c r="N353" s="41"/>
    </row>
    <row r="354" spans="1:14" x14ac:dyDescent="0.2">
      <c r="A354" s="54" t="s">
        <v>325</v>
      </c>
      <c r="B354" s="12">
        <f>VLOOKUP(A354,'Ascores 2025 voorlopig'!$A$2:$D$343,2,FALSE)</f>
        <v>156.37</v>
      </c>
      <c r="C354" s="12">
        <f t="shared" si="35"/>
        <v>78.185000000000002</v>
      </c>
      <c r="D354" s="12">
        <f>VLOOKUP(A354,'Ascores 2025 voorlopig'!$A$2:$F$343,4,FALSE)</f>
        <v>140.04</v>
      </c>
      <c r="E354" s="12">
        <f t="shared" si="36"/>
        <v>70.02</v>
      </c>
      <c r="F354" s="13">
        <f t="shared" si="37"/>
        <v>95569.994249999989</v>
      </c>
      <c r="G354" s="13">
        <f t="shared" si="41"/>
        <v>0</v>
      </c>
      <c r="H354" s="13">
        <f t="shared" si="38"/>
        <v>95569.99</v>
      </c>
      <c r="I354" s="28">
        <f>VLOOKUP(A354,'Berekening 2024 def.'!$A$19:$H$360,8,FALSE)</f>
        <v>92246.74</v>
      </c>
      <c r="J354" s="16">
        <f t="shared" si="39"/>
        <v>3323.25</v>
      </c>
      <c r="K354" s="19">
        <f t="shared" si="40"/>
        <v>3.6025663345935044E-2</v>
      </c>
      <c r="M354" s="51"/>
      <c r="N354" s="41"/>
    </row>
    <row r="355" spans="1:14" x14ac:dyDescent="0.2">
      <c r="A355" s="54" t="s">
        <v>326</v>
      </c>
      <c r="B355" s="12">
        <f>VLOOKUP(A355,'Ascores 2025 voorlopig'!$A$2:$D$343,2,FALSE)</f>
        <v>1386.84</v>
      </c>
      <c r="C355" s="12">
        <f t="shared" si="35"/>
        <v>693.42</v>
      </c>
      <c r="D355" s="12">
        <f>VLOOKUP(A355,'Ascores 2025 voorlopig'!$A$2:$F$343,4,FALSE)</f>
        <v>1366.23</v>
      </c>
      <c r="E355" s="12">
        <f t="shared" si="36"/>
        <v>683.11500000000001</v>
      </c>
      <c r="F355" s="13">
        <f t="shared" si="37"/>
        <v>887658.59474999993</v>
      </c>
      <c r="G355" s="13">
        <f t="shared" si="41"/>
        <v>0</v>
      </c>
      <c r="H355" s="13">
        <f t="shared" si="38"/>
        <v>887658.59</v>
      </c>
      <c r="I355" s="28">
        <f>VLOOKUP(A355,'Berekening 2024 def.'!$A$19:$H$360,8,FALSE)</f>
        <v>834405.65</v>
      </c>
      <c r="J355" s="16">
        <f t="shared" si="39"/>
        <v>53252.939999999944</v>
      </c>
      <c r="K355" s="19">
        <f t="shared" si="40"/>
        <v>6.3821403893897344E-2</v>
      </c>
      <c r="M355" s="51"/>
      <c r="N355" s="41"/>
    </row>
    <row r="356" spans="1:14" x14ac:dyDescent="0.2">
      <c r="A356" s="54" t="s">
        <v>327</v>
      </c>
      <c r="B356" s="12">
        <f>VLOOKUP(A356,'Ascores 2025 voorlopig'!$A$2:$D$343,2,FALSE)</f>
        <v>344.94</v>
      </c>
      <c r="C356" s="12">
        <f t="shared" si="35"/>
        <v>172.47</v>
      </c>
      <c r="D356" s="12">
        <f>VLOOKUP(A356,'Ascores 2025 voorlopig'!$A$2:$F$343,4,FALSE)</f>
        <v>295.89999999999998</v>
      </c>
      <c r="E356" s="12">
        <f t="shared" si="36"/>
        <v>147.94999999999999</v>
      </c>
      <c r="F356" s="13">
        <f t="shared" si="37"/>
        <v>206622.83699999997</v>
      </c>
      <c r="G356" s="13">
        <f t="shared" si="41"/>
        <v>0</v>
      </c>
      <c r="H356" s="13">
        <f t="shared" si="38"/>
        <v>206622.84</v>
      </c>
      <c r="I356" s="28">
        <f>VLOOKUP(A356,'Berekening 2024 def.'!$A$19:$H$360,8,FALSE)</f>
        <v>219765.14</v>
      </c>
      <c r="J356" s="16">
        <f t="shared" si="39"/>
        <v>-13142.300000000017</v>
      </c>
      <c r="K356" s="19">
        <f t="shared" si="40"/>
        <v>-5.9801568164996578E-2</v>
      </c>
      <c r="M356" s="51"/>
      <c r="N356" s="41"/>
    </row>
    <row r="357" spans="1:14" x14ac:dyDescent="0.2">
      <c r="A357" s="54" t="s">
        <v>328</v>
      </c>
      <c r="B357" s="12">
        <f>VLOOKUP(A357,'Ascores 2025 voorlopig'!$A$2:$D$343,2,FALSE)</f>
        <v>2705.24</v>
      </c>
      <c r="C357" s="12">
        <f t="shared" si="35"/>
        <v>1352.62</v>
      </c>
      <c r="D357" s="12">
        <f>VLOOKUP(A357,'Ascores 2025 voorlopig'!$A$2:$F$343,4,FALSE)</f>
        <v>2443.2199999999998</v>
      </c>
      <c r="E357" s="12">
        <f t="shared" si="36"/>
        <v>1221.6099999999999</v>
      </c>
      <c r="F357" s="13">
        <f t="shared" si="37"/>
        <v>1659992.2154999997</v>
      </c>
      <c r="G357" s="13">
        <f t="shared" si="41"/>
        <v>0</v>
      </c>
      <c r="H357" s="13">
        <f t="shared" si="38"/>
        <v>1659992.22</v>
      </c>
      <c r="I357" s="28">
        <f>VLOOKUP(A357,'Berekening 2024 def.'!$A$19:$H$360,8,FALSE)</f>
        <v>1691550.5</v>
      </c>
      <c r="J357" s="16">
        <f t="shared" si="39"/>
        <v>-31558.280000000028</v>
      </c>
      <c r="K357" s="19">
        <f t="shared" si="40"/>
        <v>-1.8656422022280759E-2</v>
      </c>
      <c r="M357" s="51"/>
      <c r="N357" s="41"/>
    </row>
    <row r="358" spans="1:14" x14ac:dyDescent="0.2">
      <c r="A358" s="54" t="s">
        <v>329</v>
      </c>
      <c r="B358" s="12">
        <f>VLOOKUP(A358,'Ascores 2025 voorlopig'!$A$2:$D$343,2,FALSE)</f>
        <v>812.38</v>
      </c>
      <c r="C358" s="12">
        <f t="shared" si="35"/>
        <v>406.19</v>
      </c>
      <c r="D358" s="12">
        <f>VLOOKUP(A358,'Ascores 2025 voorlopig'!$A$2:$F$343,4,FALSE)</f>
        <v>874.66</v>
      </c>
      <c r="E358" s="12">
        <f t="shared" si="36"/>
        <v>437.33</v>
      </c>
      <c r="F358" s="13">
        <f t="shared" si="37"/>
        <v>543943.87199999997</v>
      </c>
      <c r="G358" s="13">
        <f t="shared" si="41"/>
        <v>0</v>
      </c>
      <c r="H358" s="13">
        <f t="shared" si="38"/>
        <v>543943.87</v>
      </c>
      <c r="I358" s="28">
        <f>VLOOKUP(A358,'Berekening 2024 def.'!$A$19:$H$360,8,FALSE)</f>
        <v>509571.8</v>
      </c>
      <c r="J358" s="16">
        <f t="shared" si="39"/>
        <v>34372.070000000007</v>
      </c>
      <c r="K358" s="19">
        <f t="shared" si="40"/>
        <v>6.7452849627864034E-2</v>
      </c>
      <c r="M358" s="51"/>
      <c r="N358" s="41"/>
    </row>
    <row r="359" spans="1:14" x14ac:dyDescent="0.2">
      <c r="A359" s="54" t="s">
        <v>330</v>
      </c>
      <c r="B359" s="12">
        <f>VLOOKUP(A359,'Ascores 2025 voorlopig'!$A$2:$D$343,2,FALSE)</f>
        <v>3662.43</v>
      </c>
      <c r="C359" s="12">
        <f t="shared" si="35"/>
        <v>1831.2149999999999</v>
      </c>
      <c r="D359" s="12">
        <f>VLOOKUP(A359,'Ascores 2025 voorlopig'!$A$2:$F$343,4,FALSE)</f>
        <v>3503.41</v>
      </c>
      <c r="E359" s="12">
        <f t="shared" si="36"/>
        <v>1751.7049999999999</v>
      </c>
      <c r="F359" s="13">
        <f t="shared" si="37"/>
        <v>2310445.9620000003</v>
      </c>
      <c r="G359" s="13">
        <f t="shared" si="41"/>
        <v>0</v>
      </c>
      <c r="H359" s="13">
        <f t="shared" si="38"/>
        <v>2310445.96</v>
      </c>
      <c r="I359" s="28">
        <f>VLOOKUP(A359,'Berekening 2024 def.'!$A$19:$H$360,8,FALSE)</f>
        <v>2389363.2999999998</v>
      </c>
      <c r="J359" s="16">
        <f t="shared" si="39"/>
        <v>-78917.339999999851</v>
      </c>
      <c r="K359" s="19">
        <f t="shared" si="40"/>
        <v>-3.3028606407405625E-2</v>
      </c>
      <c r="M359" s="51"/>
      <c r="N359" s="41"/>
    </row>
    <row r="360" spans="1:14" x14ac:dyDescent="0.2">
      <c r="A360" s="54" t="s">
        <v>331</v>
      </c>
      <c r="B360" s="12">
        <f>VLOOKUP(A360,'Ascores 2025 voorlopig'!$A$2:$D$343,2,FALSE)</f>
        <v>3954.58</v>
      </c>
      <c r="C360" s="12">
        <f t="shared" si="35"/>
        <v>1977.29</v>
      </c>
      <c r="D360" s="12">
        <f>VLOOKUP(A360,'Ascores 2025 voorlopig'!$A$2:$F$343,4,FALSE)</f>
        <v>4356.1499999999996</v>
      </c>
      <c r="E360" s="12">
        <f t="shared" si="36"/>
        <v>2178.0749999999998</v>
      </c>
      <c r="F360" s="13">
        <f t="shared" si="37"/>
        <v>2679587.1202500002</v>
      </c>
      <c r="G360" s="13">
        <f t="shared" si="41"/>
        <v>0</v>
      </c>
      <c r="H360" s="13">
        <f t="shared" si="38"/>
        <v>2679587.12</v>
      </c>
      <c r="I360" s="28">
        <f>VLOOKUP(A360,'Berekening 2024 def.'!$A$19:$H$360,8,FALSE)</f>
        <v>2543281.5699999998</v>
      </c>
      <c r="J360" s="16">
        <f t="shared" si="39"/>
        <v>136305.55000000028</v>
      </c>
      <c r="K360" s="19">
        <f t="shared" si="40"/>
        <v>5.3594360769106779E-2</v>
      </c>
      <c r="M360" s="51"/>
      <c r="N360" s="41"/>
    </row>
    <row r="361" spans="1:14" x14ac:dyDescent="0.2">
      <c r="A361" s="5" t="s">
        <v>332</v>
      </c>
      <c r="B361" s="5"/>
      <c r="C361" s="5"/>
      <c r="D361" s="5"/>
      <c r="E361" s="11"/>
      <c r="F361" s="11"/>
      <c r="G361" s="11"/>
      <c r="H361" s="11"/>
      <c r="I361" s="28"/>
      <c r="M361" s="51"/>
    </row>
    <row r="362" spans="1:14" x14ac:dyDescent="0.2">
      <c r="I362" s="47"/>
      <c r="J362" s="27"/>
      <c r="M362" s="51"/>
    </row>
    <row r="363" spans="1:14" x14ac:dyDescent="0.2">
      <c r="J363" s="27"/>
      <c r="M363" s="51"/>
    </row>
    <row r="364" spans="1:14" x14ac:dyDescent="0.2">
      <c r="I364" s="48"/>
      <c r="M364" s="51"/>
    </row>
  </sheetData>
  <autoFilter ref="A18:K360" xr:uid="{15412AE6-A388-43BD-AF69-6B1985474D0D}"/>
  <mergeCells count="1">
    <mergeCell ref="B17:D17"/>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C0572-934D-4087-8879-5E7E8DBE0F79}">
  <dimension ref="A1:F343"/>
  <sheetViews>
    <sheetView workbookViewId="0">
      <selection activeCell="D31" sqref="D31"/>
    </sheetView>
  </sheetViews>
  <sheetFormatPr defaultColWidth="8.85546875" defaultRowHeight="15" x14ac:dyDescent="0.25"/>
  <cols>
    <col min="1" max="1" width="32" style="21" bestFit="1" customWidth="1"/>
    <col min="2" max="2" width="19.42578125" style="21" bestFit="1" customWidth="1"/>
    <col min="3" max="3" width="6" style="21" bestFit="1" customWidth="1"/>
    <col min="4" max="4" width="19.42578125" style="21" bestFit="1" customWidth="1"/>
    <col min="5" max="5" width="6" style="21" bestFit="1" customWidth="1"/>
    <col min="6" max="6" width="22.5703125" style="21" bestFit="1" customWidth="1"/>
    <col min="7" max="16384" width="8.85546875" style="21"/>
  </cols>
  <sheetData>
    <row r="1" spans="1:6" s="42" customFormat="1" x14ac:dyDescent="0.25">
      <c r="A1" s="42" t="s">
        <v>367</v>
      </c>
      <c r="B1" s="42" t="s">
        <v>370</v>
      </c>
      <c r="C1" s="42" t="s">
        <v>371</v>
      </c>
      <c r="D1" s="42" t="s">
        <v>374</v>
      </c>
      <c r="E1" s="42" t="s">
        <v>375</v>
      </c>
      <c r="F1" s="42" t="s">
        <v>372</v>
      </c>
    </row>
    <row r="2" spans="1:6" x14ac:dyDescent="0.25">
      <c r="A2" s="54" t="s">
        <v>3</v>
      </c>
      <c r="B2" s="55">
        <v>293.41000000000003</v>
      </c>
      <c r="C2" s="56">
        <v>1953</v>
      </c>
      <c r="D2" s="55">
        <v>268.08</v>
      </c>
      <c r="E2" s="56">
        <v>1955</v>
      </c>
      <c r="F2" s="57">
        <v>280.745</v>
      </c>
    </row>
    <row r="3" spans="1:6" x14ac:dyDescent="0.25">
      <c r="A3" s="54" t="s">
        <v>4</v>
      </c>
      <c r="B3" s="55">
        <v>740.46</v>
      </c>
      <c r="C3" s="56">
        <v>3216</v>
      </c>
      <c r="D3" s="55">
        <v>897.9</v>
      </c>
      <c r="E3" s="56">
        <v>3144</v>
      </c>
      <c r="F3" s="57">
        <v>819.18</v>
      </c>
    </row>
    <row r="4" spans="1:6" x14ac:dyDescent="0.25">
      <c r="A4" s="54" t="s">
        <v>5</v>
      </c>
      <c r="B4" s="55">
        <v>682.86</v>
      </c>
      <c r="C4" s="56">
        <v>2612</v>
      </c>
      <c r="D4" s="55">
        <v>753.15</v>
      </c>
      <c r="E4" s="56">
        <v>2630</v>
      </c>
      <c r="F4" s="57">
        <v>718.005</v>
      </c>
    </row>
    <row r="5" spans="1:6" x14ac:dyDescent="0.25">
      <c r="A5" s="54" t="s">
        <v>6</v>
      </c>
      <c r="B5" s="55">
        <v>1328.6</v>
      </c>
      <c r="C5" s="56">
        <v>2848</v>
      </c>
      <c r="D5" s="55">
        <v>1305.18</v>
      </c>
      <c r="E5" s="56">
        <v>2845</v>
      </c>
      <c r="F5" s="57">
        <v>1316.89</v>
      </c>
    </row>
    <row r="6" spans="1:6" x14ac:dyDescent="0.25">
      <c r="A6" s="54" t="s">
        <v>7</v>
      </c>
      <c r="B6" s="55">
        <v>1183.21</v>
      </c>
      <c r="C6" s="56">
        <v>2369</v>
      </c>
      <c r="D6" s="55">
        <v>1129.32</v>
      </c>
      <c r="E6" s="56">
        <v>2334</v>
      </c>
      <c r="F6" s="57">
        <v>1156.2650000000001</v>
      </c>
    </row>
    <row r="7" spans="1:6" x14ac:dyDescent="0.25">
      <c r="A7" s="54" t="s">
        <v>8</v>
      </c>
      <c r="B7" s="55">
        <v>696.35</v>
      </c>
      <c r="C7" s="56">
        <v>2909</v>
      </c>
      <c r="D7" s="55">
        <v>742.41</v>
      </c>
      <c r="E7" s="56">
        <v>2874</v>
      </c>
      <c r="F7" s="57">
        <v>719.38</v>
      </c>
    </row>
    <row r="8" spans="1:6" x14ac:dyDescent="0.25">
      <c r="A8" s="54" t="s">
        <v>9</v>
      </c>
      <c r="B8" s="55">
        <v>5250.97</v>
      </c>
      <c r="C8" s="56">
        <v>10256</v>
      </c>
      <c r="D8" s="55">
        <v>5359.46</v>
      </c>
      <c r="E8" s="56">
        <v>10189</v>
      </c>
      <c r="F8" s="57">
        <v>5305.2150000000001</v>
      </c>
    </row>
    <row r="9" spans="1:6" x14ac:dyDescent="0.25">
      <c r="A9" s="54" t="s">
        <v>10</v>
      </c>
      <c r="B9" s="55">
        <v>7129.55</v>
      </c>
      <c r="C9" s="56">
        <v>6738</v>
      </c>
      <c r="D9" s="55">
        <v>6929.29</v>
      </c>
      <c r="E9" s="56">
        <v>6591</v>
      </c>
      <c r="F9" s="57">
        <v>7029.42</v>
      </c>
    </row>
    <row r="10" spans="1:6" x14ac:dyDescent="0.25">
      <c r="A10" s="54" t="s">
        <v>11</v>
      </c>
      <c r="B10" s="55">
        <v>19637.64</v>
      </c>
      <c r="C10" s="56">
        <v>25058</v>
      </c>
      <c r="D10" s="55">
        <v>18925.830000000002</v>
      </c>
      <c r="E10" s="56">
        <v>25382</v>
      </c>
      <c r="F10" s="57">
        <v>19281.735000000001</v>
      </c>
    </row>
    <row r="11" spans="1:6" x14ac:dyDescent="0.25">
      <c r="A11" s="54" t="s">
        <v>12</v>
      </c>
      <c r="B11" s="55">
        <v>4510.29</v>
      </c>
      <c r="C11" s="56">
        <v>11506</v>
      </c>
      <c r="D11" s="55">
        <v>4444.74</v>
      </c>
      <c r="E11" s="56">
        <v>11365</v>
      </c>
      <c r="F11" s="57">
        <v>4477.5150000000003</v>
      </c>
    </row>
    <row r="12" spans="1:6" x14ac:dyDescent="0.25">
      <c r="A12" s="54" t="s">
        <v>13</v>
      </c>
      <c r="B12" s="55">
        <v>83.77</v>
      </c>
      <c r="C12" s="56">
        <v>930</v>
      </c>
      <c r="D12" s="55">
        <v>69.5</v>
      </c>
      <c r="E12" s="56">
        <v>915</v>
      </c>
      <c r="F12" s="57">
        <v>76.635000000000005</v>
      </c>
    </row>
    <row r="13" spans="1:6" x14ac:dyDescent="0.25">
      <c r="A13" s="54" t="s">
        <v>14</v>
      </c>
      <c r="B13" s="55">
        <v>1684.88</v>
      </c>
      <c r="C13" s="56">
        <v>6168</v>
      </c>
      <c r="D13" s="55">
        <v>1751.2</v>
      </c>
      <c r="E13" s="56">
        <v>6183</v>
      </c>
      <c r="F13" s="57">
        <v>1718.04</v>
      </c>
    </row>
    <row r="14" spans="1:6" x14ac:dyDescent="0.25">
      <c r="A14" s="54" t="s">
        <v>15</v>
      </c>
      <c r="B14" s="55">
        <v>0</v>
      </c>
      <c r="C14" s="56">
        <v>347</v>
      </c>
      <c r="D14" s="55">
        <v>0</v>
      </c>
      <c r="E14" s="56">
        <v>343</v>
      </c>
      <c r="F14" s="57">
        <v>0</v>
      </c>
    </row>
    <row r="15" spans="1:6" x14ac:dyDescent="0.25">
      <c r="A15" s="54" t="s">
        <v>16</v>
      </c>
      <c r="B15" s="55">
        <v>7802.98</v>
      </c>
      <c r="C15" s="56">
        <v>17157</v>
      </c>
      <c r="D15" s="55">
        <v>7596.65</v>
      </c>
      <c r="E15" s="56">
        <v>16896</v>
      </c>
      <c r="F15" s="57">
        <v>7699.8149999999996</v>
      </c>
    </row>
    <row r="16" spans="1:6" x14ac:dyDescent="0.25">
      <c r="A16" s="54" t="s">
        <v>17</v>
      </c>
      <c r="B16" s="55">
        <v>1918.77</v>
      </c>
      <c r="C16" s="56">
        <v>8902</v>
      </c>
      <c r="D16" s="55">
        <v>1613.53</v>
      </c>
      <c r="E16" s="56">
        <v>8812</v>
      </c>
      <c r="F16" s="57">
        <v>1766.15</v>
      </c>
    </row>
    <row r="17" spans="1:6" x14ac:dyDescent="0.25">
      <c r="A17" s="54" t="s">
        <v>18</v>
      </c>
      <c r="B17" s="55">
        <v>74385.259999999995</v>
      </c>
      <c r="C17" s="56">
        <v>76063</v>
      </c>
      <c r="D17" s="55">
        <v>70549.25</v>
      </c>
      <c r="E17" s="56">
        <v>75493</v>
      </c>
      <c r="F17" s="57">
        <v>72467.255000000005</v>
      </c>
    </row>
    <row r="18" spans="1:6" x14ac:dyDescent="0.25">
      <c r="A18" s="54" t="s">
        <v>19</v>
      </c>
      <c r="B18" s="55">
        <v>7695.45</v>
      </c>
      <c r="C18" s="56">
        <v>15279</v>
      </c>
      <c r="D18" s="55">
        <v>7868.09</v>
      </c>
      <c r="E18" s="56">
        <v>15174</v>
      </c>
      <c r="F18" s="57">
        <v>7781.77</v>
      </c>
    </row>
    <row r="19" spans="1:6" x14ac:dyDescent="0.25">
      <c r="A19" s="54" t="s">
        <v>20</v>
      </c>
      <c r="B19" s="55">
        <v>12523.82</v>
      </c>
      <c r="C19" s="56">
        <v>15031</v>
      </c>
      <c r="D19" s="55">
        <v>11931.14</v>
      </c>
      <c r="E19" s="56">
        <v>14930</v>
      </c>
      <c r="F19" s="57">
        <v>12227.48</v>
      </c>
    </row>
    <row r="20" spans="1:6" x14ac:dyDescent="0.25">
      <c r="A20" s="54" t="s">
        <v>21</v>
      </c>
      <c r="B20" s="55">
        <v>2791.78</v>
      </c>
      <c r="C20" s="56">
        <v>6633</v>
      </c>
      <c r="D20" s="55">
        <v>2889</v>
      </c>
      <c r="E20" s="56">
        <v>6573</v>
      </c>
      <c r="F20" s="57">
        <v>2840.39</v>
      </c>
    </row>
    <row r="21" spans="1:6" x14ac:dyDescent="0.25">
      <c r="A21" s="54" t="s">
        <v>22</v>
      </c>
      <c r="B21" s="55">
        <v>417.41</v>
      </c>
      <c r="C21" s="56">
        <v>1501</v>
      </c>
      <c r="D21" s="55">
        <v>417.04</v>
      </c>
      <c r="E21" s="56">
        <v>1529</v>
      </c>
      <c r="F21" s="57">
        <v>417.22500000000002</v>
      </c>
    </row>
    <row r="22" spans="1:6" x14ac:dyDescent="0.25">
      <c r="A22" s="54" t="s">
        <v>23</v>
      </c>
      <c r="B22" s="55">
        <v>179.79</v>
      </c>
      <c r="C22" s="56">
        <v>528</v>
      </c>
      <c r="D22" s="55">
        <v>206.21</v>
      </c>
      <c r="E22" s="56">
        <v>528</v>
      </c>
      <c r="F22" s="57">
        <v>193</v>
      </c>
    </row>
    <row r="23" spans="1:6" x14ac:dyDescent="0.25">
      <c r="A23" s="54" t="s">
        <v>24</v>
      </c>
      <c r="B23" s="55">
        <v>580.6</v>
      </c>
      <c r="C23" s="56">
        <v>2465</v>
      </c>
      <c r="D23" s="55">
        <v>634.5</v>
      </c>
      <c r="E23" s="56">
        <v>2422</v>
      </c>
      <c r="F23" s="57">
        <v>607.54999999999995</v>
      </c>
    </row>
    <row r="24" spans="1:6" x14ac:dyDescent="0.25">
      <c r="A24" s="54" t="s">
        <v>25</v>
      </c>
      <c r="B24" s="55">
        <v>2039.71</v>
      </c>
      <c r="C24" s="56">
        <v>5590</v>
      </c>
      <c r="D24" s="55">
        <v>2086.5300000000002</v>
      </c>
      <c r="E24" s="56">
        <v>5509</v>
      </c>
      <c r="F24" s="57">
        <v>2063.12</v>
      </c>
    </row>
    <row r="25" spans="1:6" x14ac:dyDescent="0.25">
      <c r="A25" s="54" t="s">
        <v>26</v>
      </c>
      <c r="B25" s="55">
        <v>3133.95</v>
      </c>
      <c r="C25" s="56">
        <v>8425</v>
      </c>
      <c r="D25" s="55">
        <v>3425.83</v>
      </c>
      <c r="E25" s="56">
        <v>8586</v>
      </c>
      <c r="F25" s="57">
        <v>3279.89</v>
      </c>
    </row>
    <row r="26" spans="1:6" x14ac:dyDescent="0.25">
      <c r="A26" s="54" t="s">
        <v>378</v>
      </c>
      <c r="B26" s="55">
        <v>357.58</v>
      </c>
      <c r="C26" s="56">
        <v>1166</v>
      </c>
      <c r="D26" s="55">
        <v>386.18</v>
      </c>
      <c r="E26" s="56">
        <v>1210</v>
      </c>
      <c r="F26" s="57">
        <v>371.88</v>
      </c>
    </row>
    <row r="27" spans="1:6" x14ac:dyDescent="0.25">
      <c r="A27" s="54" t="s">
        <v>27</v>
      </c>
      <c r="B27" s="55">
        <v>988.48</v>
      </c>
      <c r="C27" s="56">
        <v>2999</v>
      </c>
      <c r="D27" s="55">
        <v>1033.26</v>
      </c>
      <c r="E27" s="56">
        <v>3001</v>
      </c>
      <c r="F27" s="57">
        <v>1010.87</v>
      </c>
    </row>
    <row r="28" spans="1:6" x14ac:dyDescent="0.25">
      <c r="A28" s="54" t="s">
        <v>28</v>
      </c>
      <c r="B28" s="55">
        <v>572.95000000000005</v>
      </c>
      <c r="C28" s="56">
        <v>1073</v>
      </c>
      <c r="D28" s="55">
        <v>540.67999999999995</v>
      </c>
      <c r="E28" s="56">
        <v>1068</v>
      </c>
      <c r="F28" s="57">
        <v>556.81500000000005</v>
      </c>
    </row>
    <row r="29" spans="1:6" x14ac:dyDescent="0.25">
      <c r="A29" s="54" t="s">
        <v>29</v>
      </c>
      <c r="B29" s="55">
        <v>941.78</v>
      </c>
      <c r="C29" s="56">
        <v>2742</v>
      </c>
      <c r="D29" s="55">
        <v>1057.31</v>
      </c>
      <c r="E29" s="56">
        <v>2712</v>
      </c>
      <c r="F29" s="57">
        <v>999.54499999999996</v>
      </c>
    </row>
    <row r="30" spans="1:6" x14ac:dyDescent="0.25">
      <c r="A30" s="54" t="s">
        <v>30</v>
      </c>
      <c r="B30" s="55">
        <v>290.02</v>
      </c>
      <c r="C30" s="56">
        <v>1589</v>
      </c>
      <c r="D30" s="55">
        <v>264.51</v>
      </c>
      <c r="E30" s="56">
        <v>1600</v>
      </c>
      <c r="F30" s="57">
        <v>277.26499999999999</v>
      </c>
    </row>
    <row r="31" spans="1:6" x14ac:dyDescent="0.25">
      <c r="A31" s="54" t="s">
        <v>31</v>
      </c>
      <c r="B31" s="55">
        <v>415.8</v>
      </c>
      <c r="C31" s="56">
        <v>989</v>
      </c>
      <c r="D31" s="55">
        <v>519.67999999999995</v>
      </c>
      <c r="E31" s="56">
        <v>1009</v>
      </c>
      <c r="F31" s="57">
        <v>467.74</v>
      </c>
    </row>
    <row r="32" spans="1:6" x14ac:dyDescent="0.25">
      <c r="A32" s="54" t="s">
        <v>32</v>
      </c>
      <c r="B32" s="55">
        <v>154.72</v>
      </c>
      <c r="C32" s="56">
        <v>2106</v>
      </c>
      <c r="D32" s="55">
        <v>99.42</v>
      </c>
      <c r="E32" s="56">
        <v>2058</v>
      </c>
      <c r="F32" s="57">
        <v>127.07</v>
      </c>
    </row>
    <row r="33" spans="1:6" x14ac:dyDescent="0.25">
      <c r="A33" s="54" t="s">
        <v>33</v>
      </c>
      <c r="B33" s="55">
        <v>5267.82</v>
      </c>
      <c r="C33" s="56">
        <v>6523</v>
      </c>
      <c r="D33" s="55">
        <v>5390.55</v>
      </c>
      <c r="E33" s="56">
        <v>6544</v>
      </c>
      <c r="F33" s="57">
        <v>5329.1850000000004</v>
      </c>
    </row>
    <row r="34" spans="1:6" x14ac:dyDescent="0.25">
      <c r="A34" s="54" t="s">
        <v>34</v>
      </c>
      <c r="B34" s="55">
        <v>645.77</v>
      </c>
      <c r="C34" s="56">
        <v>3496</v>
      </c>
      <c r="D34" s="55">
        <v>683.56</v>
      </c>
      <c r="E34" s="56">
        <v>3428</v>
      </c>
      <c r="F34" s="57">
        <v>664.66499999999996</v>
      </c>
    </row>
    <row r="35" spans="1:6" x14ac:dyDescent="0.25">
      <c r="A35" s="54" t="s">
        <v>35</v>
      </c>
      <c r="B35" s="55">
        <v>598.59</v>
      </c>
      <c r="C35" s="56">
        <v>2994</v>
      </c>
      <c r="D35" s="55">
        <v>573.33000000000004</v>
      </c>
      <c r="E35" s="56">
        <v>3004</v>
      </c>
      <c r="F35" s="57">
        <v>585.96</v>
      </c>
    </row>
    <row r="36" spans="1:6" x14ac:dyDescent="0.25">
      <c r="A36" s="54" t="s">
        <v>36</v>
      </c>
      <c r="B36" s="55">
        <v>782.84</v>
      </c>
      <c r="C36" s="56">
        <v>2780</v>
      </c>
      <c r="D36" s="55">
        <v>715.54</v>
      </c>
      <c r="E36" s="56">
        <v>2834</v>
      </c>
      <c r="F36" s="57">
        <v>749.19</v>
      </c>
    </row>
    <row r="37" spans="1:6" x14ac:dyDescent="0.25">
      <c r="A37" s="54" t="s">
        <v>37</v>
      </c>
      <c r="B37" s="55">
        <v>711.27</v>
      </c>
      <c r="C37" s="56">
        <v>2520</v>
      </c>
      <c r="D37" s="55">
        <v>622.51</v>
      </c>
      <c r="E37" s="56">
        <v>2532</v>
      </c>
      <c r="F37" s="57">
        <v>666.89</v>
      </c>
    </row>
    <row r="38" spans="1:6" x14ac:dyDescent="0.25">
      <c r="A38" s="54" t="s">
        <v>38</v>
      </c>
      <c r="B38" s="55">
        <v>3460.36</v>
      </c>
      <c r="C38" s="56">
        <v>3871</v>
      </c>
      <c r="D38" s="55">
        <v>3684.06</v>
      </c>
      <c r="E38" s="56">
        <v>3860</v>
      </c>
      <c r="F38" s="57">
        <v>3572.21</v>
      </c>
    </row>
    <row r="39" spans="1:6" x14ac:dyDescent="0.25">
      <c r="A39" s="54" t="s">
        <v>39</v>
      </c>
      <c r="B39" s="55">
        <v>402.45</v>
      </c>
      <c r="C39" s="56">
        <v>1966</v>
      </c>
      <c r="D39" s="55">
        <v>262.75</v>
      </c>
      <c r="E39" s="56">
        <v>1921</v>
      </c>
      <c r="F39" s="57">
        <v>332.6</v>
      </c>
    </row>
    <row r="40" spans="1:6" x14ac:dyDescent="0.25">
      <c r="A40" s="54" t="s">
        <v>40</v>
      </c>
      <c r="B40" s="55">
        <v>95.98</v>
      </c>
      <c r="C40" s="56">
        <v>1425</v>
      </c>
      <c r="D40" s="55">
        <v>171.22</v>
      </c>
      <c r="E40" s="56">
        <v>1426</v>
      </c>
      <c r="F40" s="57">
        <v>133.6</v>
      </c>
    </row>
    <row r="41" spans="1:6" x14ac:dyDescent="0.25">
      <c r="A41" s="54" t="s">
        <v>41</v>
      </c>
      <c r="B41" s="55">
        <v>0</v>
      </c>
      <c r="C41" s="56">
        <v>3590</v>
      </c>
      <c r="D41" s="55">
        <v>0</v>
      </c>
      <c r="E41" s="56">
        <v>3534</v>
      </c>
      <c r="F41" s="57">
        <v>0</v>
      </c>
    </row>
    <row r="42" spans="1:6" x14ac:dyDescent="0.25">
      <c r="A42" s="54" t="s">
        <v>42</v>
      </c>
      <c r="B42" s="55">
        <v>888.12</v>
      </c>
      <c r="C42" s="56">
        <v>4003</v>
      </c>
      <c r="D42" s="55">
        <v>998.6</v>
      </c>
      <c r="E42" s="56">
        <v>4062</v>
      </c>
      <c r="F42" s="57">
        <v>943.36</v>
      </c>
    </row>
    <row r="43" spans="1:6" x14ac:dyDescent="0.25">
      <c r="A43" s="54" t="s">
        <v>43</v>
      </c>
      <c r="B43" s="55">
        <v>166.39</v>
      </c>
      <c r="C43" s="56">
        <v>1052</v>
      </c>
      <c r="D43" s="55">
        <v>211.46</v>
      </c>
      <c r="E43" s="56">
        <v>1081</v>
      </c>
      <c r="F43" s="57">
        <v>188.92500000000001</v>
      </c>
    </row>
    <row r="44" spans="1:6" x14ac:dyDescent="0.25">
      <c r="A44" s="54" t="s">
        <v>44</v>
      </c>
      <c r="B44" s="55">
        <v>676.74</v>
      </c>
      <c r="C44" s="56">
        <v>2092</v>
      </c>
      <c r="D44" s="55">
        <v>714.7</v>
      </c>
      <c r="E44" s="56">
        <v>2100</v>
      </c>
      <c r="F44" s="57">
        <v>695.72</v>
      </c>
    </row>
    <row r="45" spans="1:6" x14ac:dyDescent="0.25">
      <c r="A45" s="54" t="s">
        <v>45</v>
      </c>
      <c r="B45" s="55">
        <v>226.45</v>
      </c>
      <c r="C45" s="56">
        <v>2651</v>
      </c>
      <c r="D45" s="55">
        <v>183.59</v>
      </c>
      <c r="E45" s="56">
        <v>2675</v>
      </c>
      <c r="F45" s="57">
        <v>205.02</v>
      </c>
    </row>
    <row r="46" spans="1:6" x14ac:dyDescent="0.25">
      <c r="A46" s="54" t="s">
        <v>46</v>
      </c>
      <c r="B46" s="55">
        <v>508.83</v>
      </c>
      <c r="C46" s="56">
        <v>2283</v>
      </c>
      <c r="D46" s="55">
        <v>534.9</v>
      </c>
      <c r="E46" s="56">
        <v>2276</v>
      </c>
      <c r="F46" s="57">
        <v>521.86500000000001</v>
      </c>
    </row>
    <row r="47" spans="1:6" x14ac:dyDescent="0.25">
      <c r="A47" s="54" t="s">
        <v>47</v>
      </c>
      <c r="B47" s="55">
        <v>1703.23</v>
      </c>
      <c r="C47" s="56">
        <v>3042</v>
      </c>
      <c r="D47" s="55">
        <v>1277.3399999999999</v>
      </c>
      <c r="E47" s="56">
        <v>2915</v>
      </c>
      <c r="F47" s="57">
        <v>1490.2850000000001</v>
      </c>
    </row>
    <row r="48" spans="1:6" x14ac:dyDescent="0.25">
      <c r="A48" s="54" t="s">
        <v>48</v>
      </c>
      <c r="B48" s="55">
        <v>7559.66</v>
      </c>
      <c r="C48" s="56">
        <v>17565</v>
      </c>
      <c r="D48" s="55">
        <v>7521.74</v>
      </c>
      <c r="E48" s="56">
        <v>17497</v>
      </c>
      <c r="F48" s="57">
        <v>7540.7</v>
      </c>
    </row>
    <row r="49" spans="1:6" x14ac:dyDescent="0.25">
      <c r="A49" s="54" t="s">
        <v>49</v>
      </c>
      <c r="B49" s="55">
        <v>216.35</v>
      </c>
      <c r="C49" s="56">
        <v>2607</v>
      </c>
      <c r="D49" s="55">
        <v>198.18</v>
      </c>
      <c r="E49" s="56">
        <v>2589</v>
      </c>
      <c r="F49" s="57">
        <v>207.26499999999999</v>
      </c>
    </row>
    <row r="50" spans="1:6" x14ac:dyDescent="0.25">
      <c r="A50" s="54" t="s">
        <v>50</v>
      </c>
      <c r="B50" s="55">
        <v>732.34</v>
      </c>
      <c r="C50" s="56">
        <v>1695</v>
      </c>
      <c r="D50" s="55">
        <v>662.56</v>
      </c>
      <c r="E50" s="56">
        <v>1670</v>
      </c>
      <c r="F50" s="57">
        <v>697.45</v>
      </c>
    </row>
    <row r="51" spans="1:6" x14ac:dyDescent="0.25">
      <c r="A51" s="54" t="s">
        <v>51</v>
      </c>
      <c r="B51" s="55">
        <v>1552.87</v>
      </c>
      <c r="C51" s="56">
        <v>2311</v>
      </c>
      <c r="D51" s="55">
        <v>1455.88</v>
      </c>
      <c r="E51" s="56">
        <v>2272</v>
      </c>
      <c r="F51" s="57">
        <v>1504.375</v>
      </c>
    </row>
    <row r="52" spans="1:6" x14ac:dyDescent="0.25">
      <c r="A52" s="54" t="s">
        <v>52</v>
      </c>
      <c r="B52" s="55">
        <v>0</v>
      </c>
      <c r="C52" s="56">
        <v>1785</v>
      </c>
      <c r="D52" s="55">
        <v>0</v>
      </c>
      <c r="E52" s="56">
        <v>1737</v>
      </c>
      <c r="F52" s="57">
        <v>0</v>
      </c>
    </row>
    <row r="53" spans="1:6" x14ac:dyDescent="0.25">
      <c r="A53" s="54" t="s">
        <v>53</v>
      </c>
      <c r="B53" s="55">
        <v>1128.7</v>
      </c>
      <c r="C53" s="56">
        <v>2606</v>
      </c>
      <c r="D53" s="55">
        <v>1193.3399999999999</v>
      </c>
      <c r="E53" s="56">
        <v>2640</v>
      </c>
      <c r="F53" s="57">
        <v>1161.02</v>
      </c>
    </row>
    <row r="54" spans="1:6" x14ac:dyDescent="0.25">
      <c r="A54" s="54" t="s">
        <v>54</v>
      </c>
      <c r="B54" s="55">
        <v>986.82</v>
      </c>
      <c r="C54" s="56">
        <v>2420</v>
      </c>
      <c r="D54" s="55">
        <v>997.14</v>
      </c>
      <c r="E54" s="56">
        <v>2422</v>
      </c>
      <c r="F54" s="57">
        <v>991.98</v>
      </c>
    </row>
    <row r="55" spans="1:6" x14ac:dyDescent="0.25">
      <c r="A55" s="54" t="s">
        <v>55</v>
      </c>
      <c r="B55" s="55">
        <v>5179.1499999999996</v>
      </c>
      <c r="C55" s="56">
        <v>6327</v>
      </c>
      <c r="D55" s="55">
        <v>5402.26</v>
      </c>
      <c r="E55" s="56">
        <v>6306</v>
      </c>
      <c r="F55" s="57">
        <v>5290.7049999999999</v>
      </c>
    </row>
    <row r="56" spans="1:6" x14ac:dyDescent="0.25">
      <c r="A56" s="54" t="s">
        <v>56</v>
      </c>
      <c r="B56" s="55">
        <v>0</v>
      </c>
      <c r="C56" s="56">
        <v>3454</v>
      </c>
      <c r="D56" s="55">
        <v>0</v>
      </c>
      <c r="E56" s="56">
        <v>3473</v>
      </c>
      <c r="F56" s="57">
        <v>0</v>
      </c>
    </row>
    <row r="57" spans="1:6" x14ac:dyDescent="0.25">
      <c r="A57" s="54" t="s">
        <v>57</v>
      </c>
      <c r="B57" s="55">
        <v>1999.08</v>
      </c>
      <c r="C57" s="56">
        <v>3066</v>
      </c>
      <c r="D57" s="55">
        <v>1876.1</v>
      </c>
      <c r="E57" s="56">
        <v>3022</v>
      </c>
      <c r="F57" s="57">
        <v>1937.59</v>
      </c>
    </row>
    <row r="58" spans="1:6" x14ac:dyDescent="0.25">
      <c r="A58" s="54" t="s">
        <v>58</v>
      </c>
      <c r="B58" s="55">
        <v>628.11</v>
      </c>
      <c r="C58" s="56">
        <v>1787</v>
      </c>
      <c r="D58" s="55">
        <v>695.13</v>
      </c>
      <c r="E58" s="56">
        <v>1729</v>
      </c>
      <c r="F58" s="57">
        <v>661.62</v>
      </c>
    </row>
    <row r="59" spans="1:6" x14ac:dyDescent="0.25">
      <c r="A59" s="54" t="s">
        <v>59</v>
      </c>
      <c r="B59" s="55">
        <v>1283.99</v>
      </c>
      <c r="C59" s="56">
        <v>3016</v>
      </c>
      <c r="D59" s="55">
        <v>1123.07</v>
      </c>
      <c r="E59" s="56">
        <v>3076</v>
      </c>
      <c r="F59" s="57">
        <v>1203.53</v>
      </c>
    </row>
    <row r="60" spans="1:6" x14ac:dyDescent="0.25">
      <c r="A60" s="54" t="s">
        <v>60</v>
      </c>
      <c r="B60" s="55">
        <v>226.39</v>
      </c>
      <c r="C60" s="56">
        <v>3175</v>
      </c>
      <c r="D60" s="55">
        <v>190.28</v>
      </c>
      <c r="E60" s="56">
        <v>3162</v>
      </c>
      <c r="F60" s="57">
        <v>208.33500000000001</v>
      </c>
    </row>
    <row r="61" spans="1:6" x14ac:dyDescent="0.25">
      <c r="A61" s="54" t="s">
        <v>61</v>
      </c>
      <c r="B61" s="55">
        <v>754.61</v>
      </c>
      <c r="C61" s="56">
        <v>2015</v>
      </c>
      <c r="D61" s="55">
        <v>685.38</v>
      </c>
      <c r="E61" s="56">
        <v>1974</v>
      </c>
      <c r="F61" s="57">
        <v>719.995</v>
      </c>
    </row>
    <row r="62" spans="1:6" x14ac:dyDescent="0.25">
      <c r="A62" s="54" t="s">
        <v>62</v>
      </c>
      <c r="B62" s="55">
        <v>708.56</v>
      </c>
      <c r="C62" s="56">
        <v>5032</v>
      </c>
      <c r="D62" s="55">
        <v>693.7</v>
      </c>
      <c r="E62" s="56">
        <v>5002</v>
      </c>
      <c r="F62" s="57">
        <v>701.13</v>
      </c>
    </row>
    <row r="63" spans="1:6" x14ac:dyDescent="0.25">
      <c r="A63" s="54" t="s">
        <v>63</v>
      </c>
      <c r="B63" s="55">
        <v>1404.12</v>
      </c>
      <c r="C63" s="56">
        <v>4788</v>
      </c>
      <c r="D63" s="55">
        <v>1447.09</v>
      </c>
      <c r="E63" s="56">
        <v>4730</v>
      </c>
      <c r="F63" s="57">
        <v>1425.605</v>
      </c>
    </row>
    <row r="64" spans="1:6" x14ac:dyDescent="0.25">
      <c r="A64" s="54" t="s">
        <v>64</v>
      </c>
      <c r="B64" s="55">
        <v>1110.24</v>
      </c>
      <c r="C64" s="56">
        <v>4397</v>
      </c>
      <c r="D64" s="55">
        <v>1249.8499999999999</v>
      </c>
      <c r="E64" s="56">
        <v>4370</v>
      </c>
      <c r="F64" s="57">
        <v>1180.0450000000001</v>
      </c>
    </row>
    <row r="65" spans="1:6" x14ac:dyDescent="0.25">
      <c r="A65" s="54" t="s">
        <v>65</v>
      </c>
      <c r="B65" s="55">
        <v>229.91</v>
      </c>
      <c r="C65" s="56">
        <v>2172</v>
      </c>
      <c r="D65" s="55">
        <v>250.22</v>
      </c>
      <c r="E65" s="56">
        <v>2223</v>
      </c>
      <c r="F65" s="57">
        <v>240.065</v>
      </c>
    </row>
    <row r="66" spans="1:6" x14ac:dyDescent="0.25">
      <c r="A66" s="54" t="s">
        <v>66</v>
      </c>
      <c r="B66" s="55">
        <v>6349.22</v>
      </c>
      <c r="C66" s="56">
        <v>8352</v>
      </c>
      <c r="D66" s="55">
        <v>6424.46</v>
      </c>
      <c r="E66" s="56">
        <v>8467</v>
      </c>
      <c r="F66" s="57">
        <v>6386.84</v>
      </c>
    </row>
    <row r="67" spans="1:6" x14ac:dyDescent="0.25">
      <c r="A67" s="54" t="s">
        <v>67</v>
      </c>
      <c r="B67" s="55">
        <v>4558.5200000000004</v>
      </c>
      <c r="C67" s="56">
        <v>5032</v>
      </c>
      <c r="D67" s="55">
        <v>4256.2299999999996</v>
      </c>
      <c r="E67" s="56">
        <v>4948</v>
      </c>
      <c r="F67" s="57">
        <v>4407.375</v>
      </c>
    </row>
    <row r="68" spans="1:6" x14ac:dyDescent="0.25">
      <c r="A68" s="54" t="s">
        <v>68</v>
      </c>
      <c r="B68" s="55">
        <v>761.53</v>
      </c>
      <c r="C68" s="56">
        <v>3097</v>
      </c>
      <c r="D68" s="55">
        <v>950.43</v>
      </c>
      <c r="E68" s="56">
        <v>3118</v>
      </c>
      <c r="F68" s="57">
        <v>855.98</v>
      </c>
    </row>
    <row r="69" spans="1:6" x14ac:dyDescent="0.25">
      <c r="A69" s="54" t="s">
        <v>69</v>
      </c>
      <c r="B69" s="55">
        <v>5885.31</v>
      </c>
      <c r="C69" s="56">
        <v>9831</v>
      </c>
      <c r="D69" s="55">
        <v>5866.24</v>
      </c>
      <c r="E69" s="56">
        <v>9719</v>
      </c>
      <c r="F69" s="57">
        <v>5875.7749999999996</v>
      </c>
    </row>
    <row r="70" spans="1:6" x14ac:dyDescent="0.25">
      <c r="A70" s="54" t="s">
        <v>70</v>
      </c>
      <c r="B70" s="55">
        <v>1482.2</v>
      </c>
      <c r="C70" s="56">
        <v>3001</v>
      </c>
      <c r="D70" s="55">
        <v>1284.45</v>
      </c>
      <c r="E70" s="56">
        <v>3014</v>
      </c>
      <c r="F70" s="57">
        <v>1383.325</v>
      </c>
    </row>
    <row r="71" spans="1:6" x14ac:dyDescent="0.25">
      <c r="A71" s="54" t="s">
        <v>364</v>
      </c>
      <c r="B71" s="55">
        <v>4149.03</v>
      </c>
      <c r="C71" s="56">
        <v>9518</v>
      </c>
      <c r="D71" s="55">
        <v>4400.93</v>
      </c>
      <c r="E71" s="56">
        <v>9543</v>
      </c>
      <c r="F71" s="57">
        <v>4274.9799999999996</v>
      </c>
    </row>
    <row r="72" spans="1:6" x14ac:dyDescent="0.25">
      <c r="A72" s="54" t="s">
        <v>71</v>
      </c>
      <c r="B72" s="55">
        <v>183.02</v>
      </c>
      <c r="C72" s="56">
        <v>2363</v>
      </c>
      <c r="D72" s="55">
        <v>185.38</v>
      </c>
      <c r="E72" s="56">
        <v>2413</v>
      </c>
      <c r="F72" s="57">
        <v>184.2</v>
      </c>
    </row>
    <row r="73" spans="1:6" x14ac:dyDescent="0.25">
      <c r="A73" s="54" t="s">
        <v>72</v>
      </c>
      <c r="B73" s="55">
        <v>488.62</v>
      </c>
      <c r="C73" s="56">
        <v>654</v>
      </c>
      <c r="D73" s="55">
        <v>470.68</v>
      </c>
      <c r="E73" s="56">
        <v>611</v>
      </c>
      <c r="F73" s="57">
        <v>479.65</v>
      </c>
    </row>
    <row r="74" spans="1:6" x14ac:dyDescent="0.25">
      <c r="A74" s="54" t="s">
        <v>73</v>
      </c>
      <c r="B74" s="55">
        <v>2614.56</v>
      </c>
      <c r="C74" s="56">
        <v>5612</v>
      </c>
      <c r="D74" s="55">
        <v>2419.16</v>
      </c>
      <c r="E74" s="56">
        <v>5607</v>
      </c>
      <c r="F74" s="57">
        <v>2516.86</v>
      </c>
    </row>
    <row r="75" spans="1:6" x14ac:dyDescent="0.25">
      <c r="A75" s="54" t="s">
        <v>74</v>
      </c>
      <c r="B75" s="55">
        <v>885.51</v>
      </c>
      <c r="C75" s="56">
        <v>2450</v>
      </c>
      <c r="D75" s="55">
        <v>928.94</v>
      </c>
      <c r="E75" s="56">
        <v>2462</v>
      </c>
      <c r="F75" s="57">
        <v>907.22500000000002</v>
      </c>
    </row>
    <row r="76" spans="1:6" x14ac:dyDescent="0.25">
      <c r="A76" s="54" t="s">
        <v>75</v>
      </c>
      <c r="B76" s="55">
        <v>11462.32</v>
      </c>
      <c r="C76" s="56">
        <v>11667</v>
      </c>
      <c r="D76" s="55">
        <v>11357.18</v>
      </c>
      <c r="E76" s="56">
        <v>11598</v>
      </c>
      <c r="F76" s="57">
        <v>11409.75</v>
      </c>
    </row>
    <row r="77" spans="1:6" x14ac:dyDescent="0.25">
      <c r="A77" s="54" t="s">
        <v>76</v>
      </c>
      <c r="B77" s="55">
        <v>608.75</v>
      </c>
      <c r="C77" s="56">
        <v>1908</v>
      </c>
      <c r="D77" s="55">
        <v>669.96</v>
      </c>
      <c r="E77" s="56">
        <v>1926</v>
      </c>
      <c r="F77" s="57">
        <v>639.35500000000002</v>
      </c>
    </row>
    <row r="78" spans="1:6" x14ac:dyDescent="0.25">
      <c r="A78" s="54" t="s">
        <v>77</v>
      </c>
      <c r="B78" s="55">
        <v>589.97</v>
      </c>
      <c r="C78" s="56">
        <v>2338</v>
      </c>
      <c r="D78" s="55">
        <v>750.62</v>
      </c>
      <c r="E78" s="56">
        <v>2326</v>
      </c>
      <c r="F78" s="57">
        <v>670.29499999999996</v>
      </c>
    </row>
    <row r="79" spans="1:6" x14ac:dyDescent="0.25">
      <c r="A79" s="54" t="s">
        <v>78</v>
      </c>
      <c r="B79" s="55">
        <v>2332.5700000000002</v>
      </c>
      <c r="C79" s="56">
        <v>4419</v>
      </c>
      <c r="D79" s="55">
        <v>2694.33</v>
      </c>
      <c r="E79" s="56">
        <v>4387</v>
      </c>
      <c r="F79" s="57">
        <v>2513.4499999999998</v>
      </c>
    </row>
    <row r="80" spans="1:6" x14ac:dyDescent="0.25">
      <c r="A80" s="54" t="s">
        <v>79</v>
      </c>
      <c r="B80" s="55">
        <v>746.93</v>
      </c>
      <c r="C80" s="56">
        <v>1705</v>
      </c>
      <c r="D80" s="55">
        <v>749.35</v>
      </c>
      <c r="E80" s="56">
        <v>1713</v>
      </c>
      <c r="F80" s="57">
        <v>748.14</v>
      </c>
    </row>
    <row r="81" spans="1:6" x14ac:dyDescent="0.25">
      <c r="A81" s="54" t="s">
        <v>80</v>
      </c>
      <c r="B81" s="55">
        <v>797.52</v>
      </c>
      <c r="C81" s="56">
        <v>2134</v>
      </c>
      <c r="D81" s="55">
        <v>792.04</v>
      </c>
      <c r="E81" s="56">
        <v>2084</v>
      </c>
      <c r="F81" s="57">
        <v>794.78</v>
      </c>
    </row>
    <row r="82" spans="1:6" x14ac:dyDescent="0.25">
      <c r="A82" s="54" t="s">
        <v>81</v>
      </c>
      <c r="B82" s="55">
        <v>876.91</v>
      </c>
      <c r="C82" s="56">
        <v>2370</v>
      </c>
      <c r="D82" s="55">
        <v>1203.3</v>
      </c>
      <c r="E82" s="56">
        <v>2369</v>
      </c>
      <c r="F82" s="57">
        <v>1040.105</v>
      </c>
    </row>
    <row r="83" spans="1:6" x14ac:dyDescent="0.25">
      <c r="A83" s="54" t="s">
        <v>82</v>
      </c>
      <c r="B83" s="55">
        <v>1047.4100000000001</v>
      </c>
      <c r="C83" s="56">
        <v>3319</v>
      </c>
      <c r="D83" s="55">
        <v>1032.8699999999999</v>
      </c>
      <c r="E83" s="56">
        <v>3359</v>
      </c>
      <c r="F83" s="57">
        <v>1040.1400000000001</v>
      </c>
    </row>
    <row r="84" spans="1:6" x14ac:dyDescent="0.25">
      <c r="A84" s="54" t="s">
        <v>83</v>
      </c>
      <c r="B84" s="55">
        <v>5610.68</v>
      </c>
      <c r="C84" s="56">
        <v>13696</v>
      </c>
      <c r="D84" s="55">
        <v>5331.73</v>
      </c>
      <c r="E84" s="56">
        <v>13792</v>
      </c>
      <c r="F84" s="57">
        <v>5471.2049999999999</v>
      </c>
    </row>
    <row r="85" spans="1:6" x14ac:dyDescent="0.25">
      <c r="A85" s="54" t="s">
        <v>84</v>
      </c>
      <c r="B85" s="55">
        <v>125.5</v>
      </c>
      <c r="C85" s="56">
        <v>923</v>
      </c>
      <c r="D85" s="55">
        <v>99.79</v>
      </c>
      <c r="E85" s="56">
        <v>970</v>
      </c>
      <c r="F85" s="57">
        <v>112.645</v>
      </c>
    </row>
    <row r="86" spans="1:6" x14ac:dyDescent="0.25">
      <c r="A86" s="54" t="s">
        <v>363</v>
      </c>
      <c r="B86" s="55">
        <v>3433.75</v>
      </c>
      <c r="C86" s="56">
        <v>3915</v>
      </c>
      <c r="D86" s="55">
        <v>3138.95</v>
      </c>
      <c r="E86" s="56">
        <v>3796</v>
      </c>
      <c r="F86" s="57">
        <v>3286.35</v>
      </c>
    </row>
    <row r="87" spans="1:6" x14ac:dyDescent="0.25">
      <c r="A87" s="54" t="s">
        <v>85</v>
      </c>
      <c r="B87" s="55">
        <v>199.59</v>
      </c>
      <c r="C87" s="56">
        <v>1836</v>
      </c>
      <c r="D87" s="55">
        <v>232.57</v>
      </c>
      <c r="E87" s="56">
        <v>1905</v>
      </c>
      <c r="F87" s="57">
        <v>216.08</v>
      </c>
    </row>
    <row r="88" spans="1:6" x14ac:dyDescent="0.25">
      <c r="A88" s="54" t="s">
        <v>86</v>
      </c>
      <c r="B88" s="55">
        <v>100.83</v>
      </c>
      <c r="C88" s="56">
        <v>2293</v>
      </c>
      <c r="D88" s="55">
        <v>27.13</v>
      </c>
      <c r="E88" s="56">
        <v>2335</v>
      </c>
      <c r="F88" s="57">
        <v>63.98</v>
      </c>
    </row>
    <row r="89" spans="1:6" x14ac:dyDescent="0.25">
      <c r="A89" s="54" t="s">
        <v>87</v>
      </c>
      <c r="B89" s="55">
        <v>15622.45</v>
      </c>
      <c r="C89" s="56">
        <v>21303</v>
      </c>
      <c r="D89" s="55">
        <v>14193.55</v>
      </c>
      <c r="E89" s="56">
        <v>21302</v>
      </c>
      <c r="F89" s="57">
        <v>14908</v>
      </c>
    </row>
    <row r="90" spans="1:6" x14ac:dyDescent="0.25">
      <c r="A90" s="54" t="s">
        <v>88</v>
      </c>
      <c r="B90" s="55">
        <v>821.92</v>
      </c>
      <c r="C90" s="56">
        <v>2707</v>
      </c>
      <c r="D90" s="55">
        <v>834.53</v>
      </c>
      <c r="E90" s="56">
        <v>2628</v>
      </c>
      <c r="F90" s="57">
        <v>828.22500000000002</v>
      </c>
    </row>
    <row r="91" spans="1:6" x14ac:dyDescent="0.25">
      <c r="A91" s="54" t="s">
        <v>89</v>
      </c>
      <c r="B91" s="55">
        <v>6893.48</v>
      </c>
      <c r="C91" s="56">
        <v>9629</v>
      </c>
      <c r="D91" s="55">
        <v>6783.7</v>
      </c>
      <c r="E91" s="56">
        <v>9449</v>
      </c>
      <c r="F91" s="57">
        <v>6838.59</v>
      </c>
    </row>
    <row r="92" spans="1:6" x14ac:dyDescent="0.25">
      <c r="A92" s="54" t="s">
        <v>90</v>
      </c>
      <c r="B92" s="55">
        <v>1038.3599999999999</v>
      </c>
      <c r="C92" s="56">
        <v>1737</v>
      </c>
      <c r="D92" s="55">
        <v>904.66</v>
      </c>
      <c r="E92" s="56">
        <v>1738</v>
      </c>
      <c r="F92" s="57">
        <v>971.51</v>
      </c>
    </row>
    <row r="93" spans="1:6" x14ac:dyDescent="0.25">
      <c r="A93" s="54" t="s">
        <v>91</v>
      </c>
      <c r="B93" s="55">
        <v>12159.49</v>
      </c>
      <c r="C93" s="56">
        <v>14164</v>
      </c>
      <c r="D93" s="55">
        <v>12091.07</v>
      </c>
      <c r="E93" s="56">
        <v>14059</v>
      </c>
      <c r="F93" s="57">
        <v>12125.28</v>
      </c>
    </row>
    <row r="94" spans="1:6" x14ac:dyDescent="0.25">
      <c r="A94" s="54" t="s">
        <v>92</v>
      </c>
      <c r="B94" s="55">
        <v>1359.03</v>
      </c>
      <c r="C94" s="56">
        <v>3054</v>
      </c>
      <c r="D94" s="55">
        <v>1199.9000000000001</v>
      </c>
      <c r="E94" s="56">
        <v>3085</v>
      </c>
      <c r="F94" s="57">
        <v>1279.4649999999999</v>
      </c>
    </row>
    <row r="95" spans="1:6" x14ac:dyDescent="0.25">
      <c r="A95" s="54" t="s">
        <v>93</v>
      </c>
      <c r="B95" s="55">
        <v>676.35</v>
      </c>
      <c r="C95" s="56">
        <v>2549</v>
      </c>
      <c r="D95" s="55">
        <v>694.41</v>
      </c>
      <c r="E95" s="56">
        <v>2532</v>
      </c>
      <c r="F95" s="57">
        <v>685.38</v>
      </c>
    </row>
    <row r="96" spans="1:6" x14ac:dyDescent="0.25">
      <c r="A96" s="54" t="s">
        <v>94</v>
      </c>
      <c r="B96" s="55">
        <v>1673.72</v>
      </c>
      <c r="C96" s="56">
        <v>4294</v>
      </c>
      <c r="D96" s="55">
        <v>1760.41</v>
      </c>
      <c r="E96" s="56">
        <v>4180</v>
      </c>
      <c r="F96" s="57">
        <v>1717.0650000000001</v>
      </c>
    </row>
    <row r="97" spans="1:6" x14ac:dyDescent="0.25">
      <c r="A97" s="54" t="s">
        <v>95</v>
      </c>
      <c r="B97" s="55">
        <v>925.66</v>
      </c>
      <c r="C97" s="56">
        <v>2002</v>
      </c>
      <c r="D97" s="55">
        <v>1021.29</v>
      </c>
      <c r="E97" s="56">
        <v>1946</v>
      </c>
      <c r="F97" s="57">
        <v>973.47500000000002</v>
      </c>
    </row>
    <row r="98" spans="1:6" x14ac:dyDescent="0.25">
      <c r="A98" s="54" t="s">
        <v>96</v>
      </c>
      <c r="B98" s="55">
        <v>1705.23</v>
      </c>
      <c r="C98" s="56">
        <v>3611</v>
      </c>
      <c r="D98" s="55">
        <v>1662.26</v>
      </c>
      <c r="E98" s="56">
        <v>3612</v>
      </c>
      <c r="F98" s="57">
        <v>1683.7449999999999</v>
      </c>
    </row>
    <row r="99" spans="1:6" x14ac:dyDescent="0.25">
      <c r="A99" s="54" t="s">
        <v>97</v>
      </c>
      <c r="B99" s="55">
        <v>961.95</v>
      </c>
      <c r="C99" s="56">
        <v>3100</v>
      </c>
      <c r="D99" s="55">
        <v>998.23</v>
      </c>
      <c r="E99" s="56">
        <v>3087</v>
      </c>
      <c r="F99" s="57">
        <v>980.09</v>
      </c>
    </row>
    <row r="100" spans="1:6" x14ac:dyDescent="0.25">
      <c r="A100" s="54" t="s">
        <v>98</v>
      </c>
      <c r="B100" s="55">
        <v>378.11</v>
      </c>
      <c r="C100" s="56">
        <v>1463</v>
      </c>
      <c r="D100" s="55">
        <v>245.62</v>
      </c>
      <c r="E100" s="56">
        <v>1421</v>
      </c>
      <c r="F100" s="57">
        <v>311.86500000000001</v>
      </c>
    </row>
    <row r="101" spans="1:6" x14ac:dyDescent="0.25">
      <c r="A101" s="54" t="s">
        <v>99</v>
      </c>
      <c r="B101" s="55">
        <v>1822.47</v>
      </c>
      <c r="C101" s="56">
        <v>2633</v>
      </c>
      <c r="D101" s="55">
        <v>1706.43</v>
      </c>
      <c r="E101" s="56">
        <v>2632</v>
      </c>
      <c r="F101" s="57">
        <v>1764.45</v>
      </c>
    </row>
    <row r="102" spans="1:6" x14ac:dyDescent="0.25">
      <c r="A102" s="54" t="s">
        <v>100</v>
      </c>
      <c r="B102" s="55">
        <v>1116.8</v>
      </c>
      <c r="C102" s="56">
        <v>5032</v>
      </c>
      <c r="D102" s="55">
        <v>1150.77</v>
      </c>
      <c r="E102" s="56">
        <v>5003</v>
      </c>
      <c r="F102" s="57">
        <v>1133.7850000000001</v>
      </c>
    </row>
    <row r="103" spans="1:6" x14ac:dyDescent="0.25">
      <c r="A103" s="54" t="s">
        <v>101</v>
      </c>
      <c r="B103" s="55">
        <v>1551.48</v>
      </c>
      <c r="C103" s="56">
        <v>3655</v>
      </c>
      <c r="D103" s="55">
        <v>1481.94</v>
      </c>
      <c r="E103" s="56">
        <v>3631</v>
      </c>
      <c r="F103" s="57">
        <v>1516.71</v>
      </c>
    </row>
    <row r="104" spans="1:6" x14ac:dyDescent="0.25">
      <c r="A104" s="54" t="s">
        <v>102</v>
      </c>
      <c r="B104" s="55">
        <v>405.24</v>
      </c>
      <c r="C104" s="56">
        <v>2728</v>
      </c>
      <c r="D104" s="55">
        <v>391.27</v>
      </c>
      <c r="E104" s="56">
        <v>2633</v>
      </c>
      <c r="F104" s="57">
        <v>398.255</v>
      </c>
    </row>
    <row r="105" spans="1:6" x14ac:dyDescent="0.25">
      <c r="A105" s="54" t="s">
        <v>103</v>
      </c>
      <c r="B105" s="55">
        <v>292.87</v>
      </c>
      <c r="C105" s="56">
        <v>7297</v>
      </c>
      <c r="D105" s="55">
        <v>280.63</v>
      </c>
      <c r="E105" s="56">
        <v>7368</v>
      </c>
      <c r="F105" s="57">
        <v>286.75</v>
      </c>
    </row>
    <row r="106" spans="1:6" x14ac:dyDescent="0.25">
      <c r="A106" s="54" t="s">
        <v>104</v>
      </c>
      <c r="B106" s="55">
        <v>2563.02</v>
      </c>
      <c r="C106" s="56">
        <v>4074</v>
      </c>
      <c r="D106" s="55">
        <v>2449.33</v>
      </c>
      <c r="E106" s="56">
        <v>4040</v>
      </c>
      <c r="F106" s="57">
        <v>2506.1750000000002</v>
      </c>
    </row>
    <row r="107" spans="1:6" x14ac:dyDescent="0.25">
      <c r="A107" s="54" t="s">
        <v>105</v>
      </c>
      <c r="B107" s="55">
        <v>4709.76</v>
      </c>
      <c r="C107" s="56">
        <v>7670</v>
      </c>
      <c r="D107" s="55">
        <v>4363.3100000000004</v>
      </c>
      <c r="E107" s="56">
        <v>7551</v>
      </c>
      <c r="F107" s="57">
        <v>4536.5349999999999</v>
      </c>
    </row>
    <row r="108" spans="1:6" x14ac:dyDescent="0.25">
      <c r="A108" s="54" t="s">
        <v>1</v>
      </c>
      <c r="B108" s="55">
        <v>71669.63</v>
      </c>
      <c r="C108" s="56">
        <v>55815</v>
      </c>
      <c r="D108" s="55">
        <v>71564.55</v>
      </c>
      <c r="E108" s="56">
        <v>54850</v>
      </c>
      <c r="F108" s="57">
        <v>71617.09</v>
      </c>
    </row>
    <row r="109" spans="1:6" x14ac:dyDescent="0.25">
      <c r="A109" s="54" t="s">
        <v>106</v>
      </c>
      <c r="B109" s="55">
        <v>7370.84</v>
      </c>
      <c r="C109" s="56">
        <v>17647</v>
      </c>
      <c r="D109" s="55">
        <v>7167.13</v>
      </c>
      <c r="E109" s="56">
        <v>17547</v>
      </c>
      <c r="F109" s="57">
        <v>7268.9849999999997</v>
      </c>
    </row>
    <row r="110" spans="1:6" x14ac:dyDescent="0.25">
      <c r="A110" s="54" t="s">
        <v>107</v>
      </c>
      <c r="B110" s="55">
        <v>302.02</v>
      </c>
      <c r="C110" s="56">
        <v>990</v>
      </c>
      <c r="D110" s="55">
        <v>245.48</v>
      </c>
      <c r="E110" s="56">
        <v>974</v>
      </c>
      <c r="F110" s="57">
        <v>273.75</v>
      </c>
    </row>
    <row r="111" spans="1:6" x14ac:dyDescent="0.25">
      <c r="A111" s="54" t="s">
        <v>108</v>
      </c>
      <c r="B111" s="55">
        <v>514.84</v>
      </c>
      <c r="C111" s="56">
        <v>2071</v>
      </c>
      <c r="D111" s="55">
        <v>608.62</v>
      </c>
      <c r="E111" s="56">
        <v>2073</v>
      </c>
      <c r="F111" s="57">
        <v>561.73</v>
      </c>
    </row>
    <row r="112" spans="1:6" x14ac:dyDescent="0.25">
      <c r="A112" s="54" t="s">
        <v>109</v>
      </c>
      <c r="B112" s="55">
        <v>8364.6299999999992</v>
      </c>
      <c r="C112" s="56">
        <v>16870</v>
      </c>
      <c r="D112" s="55">
        <v>7492.14</v>
      </c>
      <c r="E112" s="56">
        <v>16928</v>
      </c>
      <c r="F112" s="57">
        <v>7928.3850000000002</v>
      </c>
    </row>
    <row r="113" spans="1:6" x14ac:dyDescent="0.25">
      <c r="A113" s="54" t="s">
        <v>110</v>
      </c>
      <c r="B113" s="55">
        <v>5294.53</v>
      </c>
      <c r="C113" s="56">
        <v>15891</v>
      </c>
      <c r="D113" s="55">
        <v>5197.2700000000004</v>
      </c>
      <c r="E113" s="56">
        <v>15826</v>
      </c>
      <c r="F113" s="57">
        <v>5245.9</v>
      </c>
    </row>
    <row r="114" spans="1:6" x14ac:dyDescent="0.25">
      <c r="A114" s="54" t="s">
        <v>111</v>
      </c>
      <c r="B114" s="55">
        <v>1785.12</v>
      </c>
      <c r="C114" s="56">
        <v>2742</v>
      </c>
      <c r="D114" s="55">
        <v>1776.37</v>
      </c>
      <c r="E114" s="56">
        <v>2779</v>
      </c>
      <c r="F114" s="57">
        <v>1780.7449999999999</v>
      </c>
    </row>
    <row r="115" spans="1:6" x14ac:dyDescent="0.25">
      <c r="A115" s="54" t="s">
        <v>112</v>
      </c>
      <c r="B115" s="55">
        <v>2388.92</v>
      </c>
      <c r="C115" s="56">
        <v>6529</v>
      </c>
      <c r="D115" s="55">
        <v>2336.27</v>
      </c>
      <c r="E115" s="56">
        <v>6499</v>
      </c>
      <c r="F115" s="57">
        <v>2362.5949999999998</v>
      </c>
    </row>
    <row r="116" spans="1:6" x14ac:dyDescent="0.25">
      <c r="A116" s="54" t="s">
        <v>113</v>
      </c>
      <c r="B116" s="55">
        <v>2880.31</v>
      </c>
      <c r="C116" s="56">
        <v>5553</v>
      </c>
      <c r="D116" s="55">
        <v>2662.92</v>
      </c>
      <c r="E116" s="56">
        <v>5439</v>
      </c>
      <c r="F116" s="57">
        <v>2771.6149999999998</v>
      </c>
    </row>
    <row r="117" spans="1:6" x14ac:dyDescent="0.25">
      <c r="A117" s="54" t="s">
        <v>114</v>
      </c>
      <c r="B117" s="55">
        <v>612.07000000000005</v>
      </c>
      <c r="C117" s="56">
        <v>2186</v>
      </c>
      <c r="D117" s="55">
        <v>626.97</v>
      </c>
      <c r="E117" s="56">
        <v>2199</v>
      </c>
      <c r="F117" s="57">
        <v>619.52</v>
      </c>
    </row>
    <row r="118" spans="1:6" x14ac:dyDescent="0.25">
      <c r="A118" s="54" t="s">
        <v>115</v>
      </c>
      <c r="B118" s="55">
        <v>812.68</v>
      </c>
      <c r="C118" s="56">
        <v>1385</v>
      </c>
      <c r="D118" s="55">
        <v>739.87</v>
      </c>
      <c r="E118" s="56">
        <v>1383</v>
      </c>
      <c r="F118" s="57">
        <v>776.27499999999998</v>
      </c>
    </row>
    <row r="119" spans="1:6" x14ac:dyDescent="0.25">
      <c r="A119" s="54" t="s">
        <v>116</v>
      </c>
      <c r="B119" s="55">
        <v>152.69</v>
      </c>
      <c r="C119" s="56">
        <v>1372</v>
      </c>
      <c r="D119" s="55">
        <v>201.44</v>
      </c>
      <c r="E119" s="56">
        <v>1348</v>
      </c>
      <c r="F119" s="57">
        <v>177.065</v>
      </c>
    </row>
    <row r="120" spans="1:6" x14ac:dyDescent="0.25">
      <c r="A120" s="54" t="s">
        <v>117</v>
      </c>
      <c r="B120" s="55">
        <v>3249.67</v>
      </c>
      <c r="C120" s="56">
        <v>3945</v>
      </c>
      <c r="D120" s="55">
        <v>3065.99</v>
      </c>
      <c r="E120" s="56">
        <v>3877</v>
      </c>
      <c r="F120" s="57">
        <v>3157.83</v>
      </c>
    </row>
    <row r="121" spans="1:6" x14ac:dyDescent="0.25">
      <c r="A121" s="54" t="s">
        <v>118</v>
      </c>
      <c r="B121" s="55">
        <v>0</v>
      </c>
      <c r="C121" s="56">
        <v>3055</v>
      </c>
      <c r="D121" s="55">
        <v>0</v>
      </c>
      <c r="E121" s="56">
        <v>3057</v>
      </c>
      <c r="F121" s="57">
        <v>0</v>
      </c>
    </row>
    <row r="122" spans="1:6" x14ac:dyDescent="0.25">
      <c r="A122" s="54" t="s">
        <v>119</v>
      </c>
      <c r="B122" s="55">
        <v>561.72</v>
      </c>
      <c r="C122" s="56">
        <v>1812</v>
      </c>
      <c r="D122" s="55">
        <v>585.94000000000005</v>
      </c>
      <c r="E122" s="56">
        <v>1767</v>
      </c>
      <c r="F122" s="57">
        <v>573.83000000000004</v>
      </c>
    </row>
    <row r="123" spans="1:6" x14ac:dyDescent="0.25">
      <c r="A123" s="54" t="s">
        <v>120</v>
      </c>
      <c r="B123" s="55">
        <v>1854.3</v>
      </c>
      <c r="C123" s="56">
        <v>4982</v>
      </c>
      <c r="D123" s="55">
        <v>1848.56</v>
      </c>
      <c r="E123" s="56">
        <v>4908</v>
      </c>
      <c r="F123" s="57">
        <v>1851.43</v>
      </c>
    </row>
    <row r="124" spans="1:6" x14ac:dyDescent="0.25">
      <c r="A124" s="54" t="s">
        <v>121</v>
      </c>
      <c r="B124" s="55">
        <v>8645.19</v>
      </c>
      <c r="C124" s="56">
        <v>7018</v>
      </c>
      <c r="D124" s="55">
        <v>8770.2900000000009</v>
      </c>
      <c r="E124" s="56">
        <v>6867</v>
      </c>
      <c r="F124" s="57">
        <v>8707.74</v>
      </c>
    </row>
    <row r="125" spans="1:6" x14ac:dyDescent="0.25">
      <c r="A125" s="54" t="s">
        <v>122</v>
      </c>
      <c r="B125" s="55">
        <v>173.02</v>
      </c>
      <c r="C125" s="56">
        <v>1444</v>
      </c>
      <c r="D125" s="55">
        <v>197.47</v>
      </c>
      <c r="E125" s="56">
        <v>1457</v>
      </c>
      <c r="F125" s="57">
        <v>185.245</v>
      </c>
    </row>
    <row r="126" spans="1:6" x14ac:dyDescent="0.25">
      <c r="A126" s="54" t="s">
        <v>123</v>
      </c>
      <c r="B126" s="55">
        <v>0</v>
      </c>
      <c r="C126" s="56">
        <v>2177</v>
      </c>
      <c r="D126" s="55">
        <v>0</v>
      </c>
      <c r="E126" s="56">
        <v>2201</v>
      </c>
      <c r="F126" s="57">
        <v>0</v>
      </c>
    </row>
    <row r="127" spans="1:6" x14ac:dyDescent="0.25">
      <c r="A127" s="54" t="s">
        <v>124</v>
      </c>
      <c r="B127" s="55">
        <v>345.95</v>
      </c>
      <c r="C127" s="56">
        <v>3424</v>
      </c>
      <c r="D127" s="55">
        <v>407.87</v>
      </c>
      <c r="E127" s="56">
        <v>3355</v>
      </c>
      <c r="F127" s="57">
        <v>376.91</v>
      </c>
    </row>
    <row r="128" spans="1:6" x14ac:dyDescent="0.25">
      <c r="A128" s="54" t="s">
        <v>125</v>
      </c>
      <c r="B128" s="55">
        <v>8091.74</v>
      </c>
      <c r="C128" s="56">
        <v>9295</v>
      </c>
      <c r="D128" s="55">
        <v>8101.82</v>
      </c>
      <c r="E128" s="56">
        <v>9162</v>
      </c>
      <c r="F128" s="57">
        <v>8096.78</v>
      </c>
    </row>
    <row r="129" spans="1:6" x14ac:dyDescent="0.25">
      <c r="A129" s="54" t="s">
        <v>126</v>
      </c>
      <c r="B129" s="55">
        <v>714.63</v>
      </c>
      <c r="C129" s="56">
        <v>4267</v>
      </c>
      <c r="D129" s="55">
        <v>712.75</v>
      </c>
      <c r="E129" s="56">
        <v>4349</v>
      </c>
      <c r="F129" s="57">
        <v>713.69</v>
      </c>
    </row>
    <row r="130" spans="1:6" x14ac:dyDescent="0.25">
      <c r="A130" s="54" t="s">
        <v>379</v>
      </c>
      <c r="B130" s="55">
        <v>4193.34</v>
      </c>
      <c r="C130" s="56">
        <v>6966</v>
      </c>
      <c r="D130" s="55">
        <v>4184.8100000000004</v>
      </c>
      <c r="E130" s="56">
        <v>6867</v>
      </c>
      <c r="F130" s="57">
        <v>4189.0749999999998</v>
      </c>
    </row>
    <row r="131" spans="1:6" x14ac:dyDescent="0.25">
      <c r="A131" s="54" t="s">
        <v>2</v>
      </c>
      <c r="B131" s="55">
        <v>8662.93</v>
      </c>
      <c r="C131" s="56">
        <v>15074</v>
      </c>
      <c r="D131" s="55">
        <v>8173.69</v>
      </c>
      <c r="E131" s="56">
        <v>14958</v>
      </c>
      <c r="F131" s="57">
        <v>8418.31</v>
      </c>
    </row>
    <row r="132" spans="1:6" x14ac:dyDescent="0.25">
      <c r="A132" s="54" t="s">
        <v>127</v>
      </c>
      <c r="B132" s="55">
        <v>1540.91</v>
      </c>
      <c r="C132" s="56">
        <v>4388</v>
      </c>
      <c r="D132" s="55">
        <v>1531.63</v>
      </c>
      <c r="E132" s="56">
        <v>4350</v>
      </c>
      <c r="F132" s="57">
        <v>1536.27</v>
      </c>
    </row>
    <row r="133" spans="1:6" x14ac:dyDescent="0.25">
      <c r="A133" s="54" t="s">
        <v>128</v>
      </c>
      <c r="B133" s="55">
        <v>244.32</v>
      </c>
      <c r="C133" s="56">
        <v>1477</v>
      </c>
      <c r="D133" s="55">
        <v>306.31</v>
      </c>
      <c r="E133" s="56">
        <v>1502</v>
      </c>
      <c r="F133" s="57">
        <v>275.315</v>
      </c>
    </row>
    <row r="134" spans="1:6" x14ac:dyDescent="0.25">
      <c r="A134" s="54" t="s">
        <v>129</v>
      </c>
      <c r="B134" s="55">
        <v>1423.32</v>
      </c>
      <c r="C134" s="56">
        <v>4325</v>
      </c>
      <c r="D134" s="55">
        <v>1339.22</v>
      </c>
      <c r="E134" s="56">
        <v>4300</v>
      </c>
      <c r="F134" s="57">
        <v>1381.27</v>
      </c>
    </row>
    <row r="135" spans="1:6" x14ac:dyDescent="0.25">
      <c r="A135" s="54" t="s">
        <v>130</v>
      </c>
      <c r="B135" s="55">
        <v>544.6</v>
      </c>
      <c r="C135" s="56">
        <v>1968</v>
      </c>
      <c r="D135" s="55">
        <v>566.33000000000004</v>
      </c>
      <c r="E135" s="56">
        <v>1977</v>
      </c>
      <c r="F135" s="57">
        <v>555.46500000000003</v>
      </c>
    </row>
    <row r="136" spans="1:6" x14ac:dyDescent="0.25">
      <c r="A136" s="54" t="s">
        <v>131</v>
      </c>
      <c r="B136" s="55">
        <v>145.13999999999999</v>
      </c>
      <c r="C136" s="56">
        <v>1427</v>
      </c>
      <c r="D136" s="55">
        <v>153.96</v>
      </c>
      <c r="E136" s="56">
        <v>1447</v>
      </c>
      <c r="F136" s="57">
        <v>149.55000000000001</v>
      </c>
    </row>
    <row r="137" spans="1:6" x14ac:dyDescent="0.25">
      <c r="A137" s="54" t="s">
        <v>132</v>
      </c>
      <c r="B137" s="55">
        <v>4000.48</v>
      </c>
      <c r="C137" s="56">
        <v>9882</v>
      </c>
      <c r="D137" s="55">
        <v>3697.62</v>
      </c>
      <c r="E137" s="56">
        <v>9954</v>
      </c>
      <c r="F137" s="57">
        <v>3849.05</v>
      </c>
    </row>
    <row r="138" spans="1:6" x14ac:dyDescent="0.25">
      <c r="A138" s="54" t="s">
        <v>133</v>
      </c>
      <c r="B138" s="55">
        <v>2196.1799999999998</v>
      </c>
      <c r="C138" s="56">
        <v>8746</v>
      </c>
      <c r="D138" s="55">
        <v>2332.19</v>
      </c>
      <c r="E138" s="56">
        <v>8746</v>
      </c>
      <c r="F138" s="57">
        <v>2264.1849999999999</v>
      </c>
    </row>
    <row r="139" spans="1:6" x14ac:dyDescent="0.25">
      <c r="A139" s="54" t="s">
        <v>134</v>
      </c>
      <c r="B139" s="55">
        <v>553.63</v>
      </c>
      <c r="C139" s="56">
        <v>2978</v>
      </c>
      <c r="D139" s="55">
        <v>564.12</v>
      </c>
      <c r="E139" s="56">
        <v>2968</v>
      </c>
      <c r="F139" s="57">
        <v>558.875</v>
      </c>
    </row>
    <row r="140" spans="1:6" x14ac:dyDescent="0.25">
      <c r="A140" s="54" t="s">
        <v>135</v>
      </c>
      <c r="B140" s="55">
        <v>1899.95</v>
      </c>
      <c r="C140" s="56">
        <v>4486</v>
      </c>
      <c r="D140" s="55">
        <v>2029.61</v>
      </c>
      <c r="E140" s="56">
        <v>4428</v>
      </c>
      <c r="F140" s="57">
        <v>1964.78</v>
      </c>
    </row>
    <row r="141" spans="1:6" x14ac:dyDescent="0.25">
      <c r="A141" s="54" t="s">
        <v>136</v>
      </c>
      <c r="B141" s="55">
        <v>3556.1</v>
      </c>
      <c r="C141" s="56">
        <v>5524</v>
      </c>
      <c r="D141" s="55">
        <v>3518.16</v>
      </c>
      <c r="E141" s="56">
        <v>5432</v>
      </c>
      <c r="F141" s="57">
        <v>3537.13</v>
      </c>
    </row>
    <row r="142" spans="1:6" x14ac:dyDescent="0.25">
      <c r="A142" s="54" t="s">
        <v>137</v>
      </c>
      <c r="B142" s="55">
        <v>5140.45</v>
      </c>
      <c r="C142" s="56">
        <v>7628</v>
      </c>
      <c r="D142" s="55">
        <v>5294.42</v>
      </c>
      <c r="E142" s="56">
        <v>7602</v>
      </c>
      <c r="F142" s="57">
        <v>5217.4350000000004</v>
      </c>
    </row>
    <row r="143" spans="1:6" x14ac:dyDescent="0.25">
      <c r="A143" s="54" t="s">
        <v>138</v>
      </c>
      <c r="B143" s="55">
        <v>754.89</v>
      </c>
      <c r="C143" s="56">
        <v>3646</v>
      </c>
      <c r="D143" s="55">
        <v>613.39</v>
      </c>
      <c r="E143" s="56">
        <v>3629</v>
      </c>
      <c r="F143" s="57">
        <v>684.14</v>
      </c>
    </row>
    <row r="144" spans="1:6" x14ac:dyDescent="0.25">
      <c r="A144" s="54" t="s">
        <v>139</v>
      </c>
      <c r="B144" s="55">
        <v>527.16</v>
      </c>
      <c r="C144" s="56">
        <v>5602</v>
      </c>
      <c r="D144" s="55">
        <v>502.86</v>
      </c>
      <c r="E144" s="56">
        <v>5545</v>
      </c>
      <c r="F144" s="57">
        <v>515.01</v>
      </c>
    </row>
    <row r="145" spans="1:6" x14ac:dyDescent="0.25">
      <c r="A145" s="54" t="s">
        <v>140</v>
      </c>
      <c r="B145" s="55">
        <v>1303.8800000000001</v>
      </c>
      <c r="C145" s="56">
        <v>3842</v>
      </c>
      <c r="D145" s="55">
        <v>1311.57</v>
      </c>
      <c r="E145" s="56">
        <v>3843</v>
      </c>
      <c r="F145" s="57">
        <v>1307.7249999999999</v>
      </c>
    </row>
    <row r="146" spans="1:6" x14ac:dyDescent="0.25">
      <c r="A146" s="54" t="s">
        <v>141</v>
      </c>
      <c r="B146" s="55">
        <v>874.5</v>
      </c>
      <c r="C146" s="56">
        <v>1973</v>
      </c>
      <c r="D146" s="55">
        <v>1012.31</v>
      </c>
      <c r="E146" s="56">
        <v>1971</v>
      </c>
      <c r="F146" s="57">
        <v>943.40499999999997</v>
      </c>
    </row>
    <row r="147" spans="1:6" x14ac:dyDescent="0.25">
      <c r="A147" s="54" t="s">
        <v>142</v>
      </c>
      <c r="B147" s="55">
        <v>1084.5</v>
      </c>
      <c r="C147" s="56">
        <v>3126</v>
      </c>
      <c r="D147" s="55">
        <v>1139.51</v>
      </c>
      <c r="E147" s="56">
        <v>3078</v>
      </c>
      <c r="F147" s="57">
        <v>1112.0050000000001</v>
      </c>
    </row>
    <row r="148" spans="1:6" x14ac:dyDescent="0.25">
      <c r="A148" s="54" t="s">
        <v>143</v>
      </c>
      <c r="B148" s="55">
        <v>592.95000000000005</v>
      </c>
      <c r="C148" s="56">
        <v>2665</v>
      </c>
      <c r="D148" s="55">
        <v>737.04</v>
      </c>
      <c r="E148" s="56">
        <v>2721</v>
      </c>
      <c r="F148" s="57">
        <v>664.995</v>
      </c>
    </row>
    <row r="149" spans="1:6" x14ac:dyDescent="0.25">
      <c r="A149" s="54" t="s">
        <v>144</v>
      </c>
      <c r="B149" s="55">
        <v>1644.66</v>
      </c>
      <c r="C149" s="56">
        <v>6360</v>
      </c>
      <c r="D149" s="55">
        <v>1604.72</v>
      </c>
      <c r="E149" s="56">
        <v>6376</v>
      </c>
      <c r="F149" s="57">
        <v>1624.69</v>
      </c>
    </row>
    <row r="150" spans="1:6" x14ac:dyDescent="0.25">
      <c r="A150" s="54" t="s">
        <v>145</v>
      </c>
      <c r="B150" s="55">
        <v>188.54</v>
      </c>
      <c r="C150" s="56">
        <v>1321</v>
      </c>
      <c r="D150" s="55">
        <v>196.12</v>
      </c>
      <c r="E150" s="56">
        <v>1301</v>
      </c>
      <c r="F150" s="57">
        <v>192.33</v>
      </c>
    </row>
    <row r="151" spans="1:6" x14ac:dyDescent="0.25">
      <c r="A151" s="54" t="s">
        <v>146</v>
      </c>
      <c r="B151" s="55">
        <v>3571.18</v>
      </c>
      <c r="C151" s="56">
        <v>7104</v>
      </c>
      <c r="D151" s="55">
        <v>3754.19</v>
      </c>
      <c r="E151" s="56">
        <v>7036</v>
      </c>
      <c r="F151" s="57">
        <v>3662.6849999999999</v>
      </c>
    </row>
    <row r="152" spans="1:6" x14ac:dyDescent="0.25">
      <c r="A152" s="54" t="s">
        <v>147</v>
      </c>
      <c r="B152" s="55">
        <v>3500.7</v>
      </c>
      <c r="C152" s="56">
        <v>3154</v>
      </c>
      <c r="D152" s="55">
        <v>3172.23</v>
      </c>
      <c r="E152" s="56">
        <v>3085</v>
      </c>
      <c r="F152" s="57">
        <v>3336.4650000000001</v>
      </c>
    </row>
    <row r="153" spans="1:6" x14ac:dyDescent="0.25">
      <c r="A153" s="54" t="s">
        <v>148</v>
      </c>
      <c r="B153" s="55">
        <v>407.48</v>
      </c>
      <c r="C153" s="56">
        <v>2217</v>
      </c>
      <c r="D153" s="55">
        <v>311.7</v>
      </c>
      <c r="E153" s="56">
        <v>2176</v>
      </c>
      <c r="F153" s="57">
        <v>359.59</v>
      </c>
    </row>
    <row r="154" spans="1:6" x14ac:dyDescent="0.25">
      <c r="A154" s="54" t="s">
        <v>149</v>
      </c>
      <c r="B154" s="55">
        <v>1269.1400000000001</v>
      </c>
      <c r="C154" s="56">
        <v>3224</v>
      </c>
      <c r="D154" s="55">
        <v>1345.8</v>
      </c>
      <c r="E154" s="56">
        <v>3230</v>
      </c>
      <c r="F154" s="57">
        <v>1307.47</v>
      </c>
    </row>
    <row r="155" spans="1:6" x14ac:dyDescent="0.25">
      <c r="A155" s="54" t="s">
        <v>150</v>
      </c>
      <c r="B155" s="55">
        <v>1929.17</v>
      </c>
      <c r="C155" s="56">
        <v>5561</v>
      </c>
      <c r="D155" s="55">
        <v>1936.83</v>
      </c>
      <c r="E155" s="56">
        <v>5567</v>
      </c>
      <c r="F155" s="57">
        <v>1933</v>
      </c>
    </row>
    <row r="156" spans="1:6" x14ac:dyDescent="0.25">
      <c r="A156" s="54" t="s">
        <v>151</v>
      </c>
      <c r="B156" s="55">
        <v>345.56</v>
      </c>
      <c r="C156" s="56">
        <v>1997</v>
      </c>
      <c r="D156" s="55">
        <v>447.66</v>
      </c>
      <c r="E156" s="56">
        <v>2006</v>
      </c>
      <c r="F156" s="57">
        <v>396.61</v>
      </c>
    </row>
    <row r="157" spans="1:6" x14ac:dyDescent="0.25">
      <c r="A157" s="54" t="s">
        <v>365</v>
      </c>
      <c r="B157" s="55">
        <v>3111.58</v>
      </c>
      <c r="C157" s="56">
        <v>7651</v>
      </c>
      <c r="D157" s="55">
        <v>2838.09</v>
      </c>
      <c r="E157" s="56">
        <v>7684</v>
      </c>
      <c r="F157" s="57">
        <v>2974.835</v>
      </c>
    </row>
    <row r="158" spans="1:6" x14ac:dyDescent="0.25">
      <c r="A158" s="54" t="s">
        <v>152</v>
      </c>
      <c r="B158" s="55">
        <v>1813.02</v>
      </c>
      <c r="C158" s="56">
        <v>2899</v>
      </c>
      <c r="D158" s="55">
        <v>1710.68</v>
      </c>
      <c r="E158" s="56">
        <v>2847</v>
      </c>
      <c r="F158" s="57">
        <v>1761.85</v>
      </c>
    </row>
    <row r="159" spans="1:6" x14ac:dyDescent="0.25">
      <c r="A159" s="54" t="s">
        <v>153</v>
      </c>
      <c r="B159" s="55">
        <v>214.92</v>
      </c>
      <c r="C159" s="56">
        <v>1295</v>
      </c>
      <c r="D159" s="55">
        <v>252.92</v>
      </c>
      <c r="E159" s="56">
        <v>1266</v>
      </c>
      <c r="F159" s="57">
        <v>233.92</v>
      </c>
    </row>
    <row r="160" spans="1:6" x14ac:dyDescent="0.25">
      <c r="A160" s="54" t="s">
        <v>154</v>
      </c>
      <c r="B160" s="55">
        <v>987.78</v>
      </c>
      <c r="C160" s="56">
        <v>8175</v>
      </c>
      <c r="D160" s="55">
        <v>1068.18</v>
      </c>
      <c r="E160" s="56">
        <v>8108</v>
      </c>
      <c r="F160" s="57">
        <v>1027.98</v>
      </c>
    </row>
    <row r="161" spans="1:6" x14ac:dyDescent="0.25">
      <c r="A161" s="54" t="s">
        <v>380</v>
      </c>
      <c r="B161" s="55">
        <v>0</v>
      </c>
      <c r="C161" s="56">
        <v>1240</v>
      </c>
      <c r="D161" s="55">
        <v>0</v>
      </c>
      <c r="E161" s="56">
        <v>1207</v>
      </c>
      <c r="F161" s="57">
        <v>0</v>
      </c>
    </row>
    <row r="162" spans="1:6" x14ac:dyDescent="0.25">
      <c r="A162" s="54" t="s">
        <v>155</v>
      </c>
      <c r="B162" s="55">
        <v>5607.99</v>
      </c>
      <c r="C162" s="56">
        <v>11436</v>
      </c>
      <c r="D162" s="55">
        <v>5826.65</v>
      </c>
      <c r="E162" s="56">
        <v>11408</v>
      </c>
      <c r="F162" s="57">
        <v>5717.32</v>
      </c>
    </row>
    <row r="163" spans="1:6" x14ac:dyDescent="0.25">
      <c r="A163" s="54" t="s">
        <v>156</v>
      </c>
      <c r="B163" s="55">
        <v>5413.19</v>
      </c>
      <c r="C163" s="56">
        <v>9556</v>
      </c>
      <c r="D163" s="55">
        <v>5230.3599999999997</v>
      </c>
      <c r="E163" s="56">
        <v>9436</v>
      </c>
      <c r="F163" s="57">
        <v>5321.7749999999996</v>
      </c>
    </row>
    <row r="164" spans="1:6" x14ac:dyDescent="0.25">
      <c r="A164" s="54" t="s">
        <v>157</v>
      </c>
      <c r="B164" s="55">
        <v>861.97</v>
      </c>
      <c r="C164" s="56">
        <v>2959</v>
      </c>
      <c r="D164" s="55">
        <v>893.41</v>
      </c>
      <c r="E164" s="56">
        <v>2942</v>
      </c>
      <c r="F164" s="57">
        <v>877.69</v>
      </c>
    </row>
    <row r="165" spans="1:6" x14ac:dyDescent="0.25">
      <c r="A165" s="54" t="s">
        <v>158</v>
      </c>
      <c r="B165" s="55">
        <v>3001.16</v>
      </c>
      <c r="C165" s="56">
        <v>7158</v>
      </c>
      <c r="D165" s="55">
        <v>3338.58</v>
      </c>
      <c r="E165" s="56">
        <v>7107</v>
      </c>
      <c r="F165" s="57">
        <v>3169.87</v>
      </c>
    </row>
    <row r="166" spans="1:6" x14ac:dyDescent="0.25">
      <c r="A166" s="54" t="s">
        <v>159</v>
      </c>
      <c r="B166" s="55">
        <v>9372.86</v>
      </c>
      <c r="C166" s="56">
        <v>8916</v>
      </c>
      <c r="D166" s="55">
        <v>9100.7199999999993</v>
      </c>
      <c r="E166" s="56">
        <v>8710</v>
      </c>
      <c r="F166" s="57">
        <v>9236.7900000000009</v>
      </c>
    </row>
    <row r="167" spans="1:6" x14ac:dyDescent="0.25">
      <c r="A167" s="54" t="s">
        <v>160</v>
      </c>
      <c r="B167" s="55">
        <v>518.16</v>
      </c>
      <c r="C167" s="56">
        <v>2495</v>
      </c>
      <c r="D167" s="55">
        <v>549.04999999999995</v>
      </c>
      <c r="E167" s="56">
        <v>2525</v>
      </c>
      <c r="F167" s="57">
        <v>533.60500000000002</v>
      </c>
    </row>
    <row r="168" spans="1:6" x14ac:dyDescent="0.25">
      <c r="A168" s="54" t="s">
        <v>161</v>
      </c>
      <c r="B168" s="55">
        <v>396.86</v>
      </c>
      <c r="C168" s="56">
        <v>3148</v>
      </c>
      <c r="D168" s="55">
        <v>444.78</v>
      </c>
      <c r="E168" s="56">
        <v>3161</v>
      </c>
      <c r="F168" s="57">
        <v>420.82</v>
      </c>
    </row>
    <row r="169" spans="1:6" x14ac:dyDescent="0.25">
      <c r="A169" s="54" t="s">
        <v>162</v>
      </c>
      <c r="B169" s="55">
        <v>732.43</v>
      </c>
      <c r="C169" s="56">
        <v>4550</v>
      </c>
      <c r="D169" s="55">
        <v>855.84</v>
      </c>
      <c r="E169" s="56">
        <v>4407</v>
      </c>
      <c r="F169" s="57">
        <v>794.13499999999999</v>
      </c>
    </row>
    <row r="170" spans="1:6" x14ac:dyDescent="0.25">
      <c r="A170" s="54" t="s">
        <v>163</v>
      </c>
      <c r="B170" s="55">
        <v>470.96</v>
      </c>
      <c r="C170" s="56">
        <v>2258</v>
      </c>
      <c r="D170" s="55">
        <v>471.81</v>
      </c>
      <c r="E170" s="56">
        <v>2200</v>
      </c>
      <c r="F170" s="57">
        <v>471.38499999999999</v>
      </c>
    </row>
    <row r="171" spans="1:6" x14ac:dyDescent="0.25">
      <c r="A171" s="54" t="s">
        <v>164</v>
      </c>
      <c r="B171" s="55">
        <v>580.02</v>
      </c>
      <c r="C171" s="56">
        <v>2789</v>
      </c>
      <c r="D171" s="55">
        <v>549.91</v>
      </c>
      <c r="E171" s="56">
        <v>2759</v>
      </c>
      <c r="F171" s="57">
        <v>564.96500000000003</v>
      </c>
    </row>
    <row r="172" spans="1:6" x14ac:dyDescent="0.25">
      <c r="A172" s="54" t="s">
        <v>165</v>
      </c>
      <c r="B172" s="55">
        <v>715.11</v>
      </c>
      <c r="C172" s="56">
        <v>2108</v>
      </c>
      <c r="D172" s="55">
        <v>857.73</v>
      </c>
      <c r="E172" s="56">
        <v>2147</v>
      </c>
      <c r="F172" s="57">
        <v>786.42</v>
      </c>
    </row>
    <row r="173" spans="1:6" x14ac:dyDescent="0.25">
      <c r="A173" s="54" t="s">
        <v>166</v>
      </c>
      <c r="B173" s="55">
        <v>610.79</v>
      </c>
      <c r="C173" s="56">
        <v>1402</v>
      </c>
      <c r="D173" s="55">
        <v>594.86</v>
      </c>
      <c r="E173" s="56">
        <v>1423</v>
      </c>
      <c r="F173" s="57">
        <v>602.82500000000005</v>
      </c>
    </row>
    <row r="174" spans="1:6" x14ac:dyDescent="0.25">
      <c r="A174" s="54" t="s">
        <v>167</v>
      </c>
      <c r="B174" s="55">
        <v>788.01</v>
      </c>
      <c r="C174" s="56">
        <v>2088</v>
      </c>
      <c r="D174" s="55">
        <v>818.14</v>
      </c>
      <c r="E174" s="56">
        <v>2043</v>
      </c>
      <c r="F174" s="57">
        <v>803.07500000000005</v>
      </c>
    </row>
    <row r="175" spans="1:6" x14ac:dyDescent="0.25">
      <c r="A175" s="54" t="s">
        <v>168</v>
      </c>
      <c r="B175" s="55">
        <v>962.28</v>
      </c>
      <c r="C175" s="56">
        <v>2427</v>
      </c>
      <c r="D175" s="55">
        <v>806.51</v>
      </c>
      <c r="E175" s="56">
        <v>2381</v>
      </c>
      <c r="F175" s="57">
        <v>884.39499999999998</v>
      </c>
    </row>
    <row r="176" spans="1:6" x14ac:dyDescent="0.25">
      <c r="A176" s="54" t="s">
        <v>169</v>
      </c>
      <c r="B176" s="55">
        <v>466.9</v>
      </c>
      <c r="C176" s="56">
        <v>1642</v>
      </c>
      <c r="D176" s="55">
        <v>529.83000000000004</v>
      </c>
      <c r="E176" s="56">
        <v>1697</v>
      </c>
      <c r="F176" s="57">
        <v>498.36500000000001</v>
      </c>
    </row>
    <row r="177" spans="1:6" x14ac:dyDescent="0.25">
      <c r="A177" s="54" t="s">
        <v>366</v>
      </c>
      <c r="B177" s="55">
        <v>2128.35</v>
      </c>
      <c r="C177" s="56">
        <v>5666</v>
      </c>
      <c r="D177" s="55">
        <v>2285.3200000000002</v>
      </c>
      <c r="E177" s="56">
        <v>5715</v>
      </c>
      <c r="F177" s="57">
        <v>2206.835</v>
      </c>
    </row>
    <row r="178" spans="1:6" x14ac:dyDescent="0.25">
      <c r="A178" s="54" t="s">
        <v>170</v>
      </c>
      <c r="B178" s="55">
        <v>3702.69</v>
      </c>
      <c r="C178" s="56">
        <v>3354</v>
      </c>
      <c r="D178" s="55">
        <v>3635.55</v>
      </c>
      <c r="E178" s="56">
        <v>3457</v>
      </c>
      <c r="F178" s="57">
        <v>3669.12</v>
      </c>
    </row>
    <row r="179" spans="1:6" x14ac:dyDescent="0.25">
      <c r="A179" s="54" t="s">
        <v>171</v>
      </c>
      <c r="B179" s="55">
        <v>6132.26</v>
      </c>
      <c r="C179" s="56">
        <v>8033</v>
      </c>
      <c r="D179" s="55">
        <v>6594.66</v>
      </c>
      <c r="E179" s="56">
        <v>8166</v>
      </c>
      <c r="F179" s="57">
        <v>6363.46</v>
      </c>
    </row>
    <row r="180" spans="1:6" x14ac:dyDescent="0.25">
      <c r="A180" s="54" t="s">
        <v>172</v>
      </c>
      <c r="B180" s="55">
        <v>2088.6999999999998</v>
      </c>
      <c r="C180" s="56">
        <v>4237</v>
      </c>
      <c r="D180" s="55">
        <v>2262.46</v>
      </c>
      <c r="E180" s="56">
        <v>4234</v>
      </c>
      <c r="F180" s="57">
        <v>2175.58</v>
      </c>
    </row>
    <row r="181" spans="1:6" x14ac:dyDescent="0.25">
      <c r="A181" s="54" t="s">
        <v>173</v>
      </c>
      <c r="B181" s="55">
        <v>294.88</v>
      </c>
      <c r="C181" s="56">
        <v>1415</v>
      </c>
      <c r="D181" s="55">
        <v>252.8</v>
      </c>
      <c r="E181" s="56">
        <v>1452</v>
      </c>
      <c r="F181" s="57">
        <v>273.83999999999997</v>
      </c>
    </row>
    <row r="182" spans="1:6" x14ac:dyDescent="0.25">
      <c r="A182" s="54" t="s">
        <v>174</v>
      </c>
      <c r="B182" s="55">
        <v>2695.03</v>
      </c>
      <c r="C182" s="56">
        <v>7752</v>
      </c>
      <c r="D182" s="55">
        <v>2756.28</v>
      </c>
      <c r="E182" s="56">
        <v>7779</v>
      </c>
      <c r="F182" s="57">
        <v>2725.6550000000002</v>
      </c>
    </row>
    <row r="183" spans="1:6" x14ac:dyDescent="0.25">
      <c r="A183" s="54" t="s">
        <v>175</v>
      </c>
      <c r="B183" s="55">
        <v>922.28</v>
      </c>
      <c r="C183" s="56">
        <v>3476</v>
      </c>
      <c r="D183" s="55">
        <v>907.17</v>
      </c>
      <c r="E183" s="56">
        <v>3514</v>
      </c>
      <c r="F183" s="57">
        <v>914.72500000000002</v>
      </c>
    </row>
    <row r="184" spans="1:6" x14ac:dyDescent="0.25">
      <c r="A184" s="54" t="s">
        <v>381</v>
      </c>
      <c r="B184" s="55">
        <v>2569.1999999999998</v>
      </c>
      <c r="C184" s="56">
        <v>4960</v>
      </c>
      <c r="D184" s="55">
        <v>2653.09</v>
      </c>
      <c r="E184" s="56">
        <v>4962</v>
      </c>
      <c r="F184" s="57">
        <v>2611.145</v>
      </c>
    </row>
    <row r="185" spans="1:6" x14ac:dyDescent="0.25">
      <c r="A185" s="54" t="s">
        <v>176</v>
      </c>
      <c r="B185" s="55">
        <v>140.30000000000001</v>
      </c>
      <c r="C185" s="56">
        <v>2715</v>
      </c>
      <c r="D185" s="55">
        <v>124.68</v>
      </c>
      <c r="E185" s="56">
        <v>2679</v>
      </c>
      <c r="F185" s="57">
        <v>132.49</v>
      </c>
    </row>
    <row r="186" spans="1:6" x14ac:dyDescent="0.25">
      <c r="A186" s="54" t="s">
        <v>177</v>
      </c>
      <c r="B186" s="55">
        <v>479.44</v>
      </c>
      <c r="C186" s="56">
        <v>2806</v>
      </c>
      <c r="D186" s="55">
        <v>540.01</v>
      </c>
      <c r="E186" s="56">
        <v>2824</v>
      </c>
      <c r="F186" s="57">
        <v>509.72500000000002</v>
      </c>
    </row>
    <row r="187" spans="1:6" x14ac:dyDescent="0.25">
      <c r="A187" s="54" t="s">
        <v>178</v>
      </c>
      <c r="B187" s="55">
        <v>3810.29</v>
      </c>
      <c r="C187" s="56">
        <v>5243</v>
      </c>
      <c r="D187" s="55">
        <v>3653.66</v>
      </c>
      <c r="E187" s="56">
        <v>5116</v>
      </c>
      <c r="F187" s="57">
        <v>3731.9749999999999</v>
      </c>
    </row>
    <row r="188" spans="1:6" x14ac:dyDescent="0.25">
      <c r="A188" s="54" t="s">
        <v>179</v>
      </c>
      <c r="B188" s="55">
        <v>1810.89</v>
      </c>
      <c r="C188" s="56">
        <v>3279</v>
      </c>
      <c r="D188" s="55">
        <v>1760.39</v>
      </c>
      <c r="E188" s="56">
        <v>3231</v>
      </c>
      <c r="F188" s="57">
        <v>1785.64</v>
      </c>
    </row>
    <row r="189" spans="1:6" x14ac:dyDescent="0.25">
      <c r="A189" s="54" t="s">
        <v>180</v>
      </c>
      <c r="B189" s="55">
        <v>1478.4</v>
      </c>
      <c r="C189" s="56">
        <v>5019</v>
      </c>
      <c r="D189" s="55">
        <v>1470.91</v>
      </c>
      <c r="E189" s="56">
        <v>4977</v>
      </c>
      <c r="F189" s="57">
        <v>1474.655</v>
      </c>
    </row>
    <row r="190" spans="1:6" x14ac:dyDescent="0.25">
      <c r="A190" s="54" t="s">
        <v>181</v>
      </c>
      <c r="B190" s="55">
        <v>1462.73</v>
      </c>
      <c r="C190" s="56">
        <v>3033</v>
      </c>
      <c r="D190" s="55">
        <v>1448.98</v>
      </c>
      <c r="E190" s="56">
        <v>3047</v>
      </c>
      <c r="F190" s="57">
        <v>1455.855</v>
      </c>
    </row>
    <row r="191" spans="1:6" x14ac:dyDescent="0.25">
      <c r="A191" s="54" t="s">
        <v>182</v>
      </c>
      <c r="B191" s="55">
        <v>358.58</v>
      </c>
      <c r="C191" s="56">
        <v>1421</v>
      </c>
      <c r="D191" s="55">
        <v>460.54</v>
      </c>
      <c r="E191" s="56">
        <v>1435</v>
      </c>
      <c r="F191" s="57">
        <v>409.56</v>
      </c>
    </row>
    <row r="192" spans="1:6" x14ac:dyDescent="0.25">
      <c r="A192" s="54" t="s">
        <v>183</v>
      </c>
      <c r="B192" s="55">
        <v>36.72</v>
      </c>
      <c r="C192" s="56">
        <v>540</v>
      </c>
      <c r="D192" s="55">
        <v>54.2</v>
      </c>
      <c r="E192" s="56">
        <v>518</v>
      </c>
      <c r="F192" s="57">
        <v>45.46</v>
      </c>
    </row>
    <row r="193" spans="1:6" x14ac:dyDescent="0.25">
      <c r="A193" s="54" t="s">
        <v>184</v>
      </c>
      <c r="B193" s="55">
        <v>1634.96</v>
      </c>
      <c r="C193" s="56">
        <v>3472</v>
      </c>
      <c r="D193" s="55">
        <v>1637.66</v>
      </c>
      <c r="E193" s="56">
        <v>3477</v>
      </c>
      <c r="F193" s="57">
        <v>1636.31</v>
      </c>
    </row>
    <row r="194" spans="1:6" x14ac:dyDescent="0.25">
      <c r="A194" s="54" t="s">
        <v>185</v>
      </c>
      <c r="B194" s="55">
        <v>330.81</v>
      </c>
      <c r="C194" s="56">
        <v>1436</v>
      </c>
      <c r="D194" s="55">
        <v>277.52</v>
      </c>
      <c r="E194" s="56">
        <v>1461</v>
      </c>
      <c r="F194" s="57">
        <v>304.16500000000002</v>
      </c>
    </row>
    <row r="195" spans="1:6" x14ac:dyDescent="0.25">
      <c r="A195" s="54" t="s">
        <v>186</v>
      </c>
      <c r="B195" s="55">
        <v>3672.14</v>
      </c>
      <c r="C195" s="56">
        <v>6258</v>
      </c>
      <c r="D195" s="55">
        <v>3650.61</v>
      </c>
      <c r="E195" s="56">
        <v>6226</v>
      </c>
      <c r="F195" s="57">
        <v>3661.375</v>
      </c>
    </row>
    <row r="196" spans="1:6" x14ac:dyDescent="0.25">
      <c r="A196" s="54" t="s">
        <v>187</v>
      </c>
      <c r="B196" s="55">
        <v>616.9</v>
      </c>
      <c r="C196" s="56">
        <v>2778</v>
      </c>
      <c r="D196" s="55">
        <v>814.9</v>
      </c>
      <c r="E196" s="56">
        <v>2811</v>
      </c>
      <c r="F196" s="57">
        <v>715.9</v>
      </c>
    </row>
    <row r="197" spans="1:6" x14ac:dyDescent="0.25">
      <c r="A197" s="54" t="s">
        <v>188</v>
      </c>
      <c r="B197" s="55">
        <v>1555.92</v>
      </c>
      <c r="C197" s="56">
        <v>4893</v>
      </c>
      <c r="D197" s="55">
        <v>1421.23</v>
      </c>
      <c r="E197" s="56">
        <v>4838</v>
      </c>
      <c r="F197" s="57">
        <v>1488.575</v>
      </c>
    </row>
    <row r="198" spans="1:6" x14ac:dyDescent="0.25">
      <c r="A198" s="54" t="s">
        <v>189</v>
      </c>
      <c r="B198" s="55">
        <v>9148.5499999999993</v>
      </c>
      <c r="C198" s="56">
        <v>15166</v>
      </c>
      <c r="D198" s="55">
        <v>9881.11</v>
      </c>
      <c r="E198" s="56">
        <v>15310</v>
      </c>
      <c r="F198" s="57">
        <v>9514.83</v>
      </c>
    </row>
    <row r="199" spans="1:6" x14ac:dyDescent="0.25">
      <c r="A199" s="54" t="s">
        <v>190</v>
      </c>
      <c r="B199" s="55">
        <v>6884.47</v>
      </c>
      <c r="C199" s="56">
        <v>8542</v>
      </c>
      <c r="D199" s="55">
        <v>7567.17</v>
      </c>
      <c r="E199" s="56">
        <v>8655</v>
      </c>
      <c r="F199" s="57">
        <v>7225.82</v>
      </c>
    </row>
    <row r="200" spans="1:6" x14ac:dyDescent="0.25">
      <c r="A200" s="54" t="s">
        <v>191</v>
      </c>
      <c r="B200" s="55">
        <v>1205.31</v>
      </c>
      <c r="C200" s="56">
        <v>4515</v>
      </c>
      <c r="D200" s="55">
        <v>1237.95</v>
      </c>
      <c r="E200" s="56">
        <v>4468</v>
      </c>
      <c r="F200" s="57">
        <v>1221.6300000000001</v>
      </c>
    </row>
    <row r="201" spans="1:6" x14ac:dyDescent="0.25">
      <c r="A201" s="54" t="s">
        <v>192</v>
      </c>
      <c r="B201" s="55">
        <v>246.25</v>
      </c>
      <c r="C201" s="56">
        <v>522</v>
      </c>
      <c r="D201" s="55">
        <v>269.42</v>
      </c>
      <c r="E201" s="56">
        <v>513</v>
      </c>
      <c r="F201" s="57">
        <v>257.83499999999998</v>
      </c>
    </row>
    <row r="202" spans="1:6" x14ac:dyDescent="0.25">
      <c r="A202" s="54" t="s">
        <v>193</v>
      </c>
      <c r="B202" s="55">
        <v>513.51</v>
      </c>
      <c r="C202" s="56">
        <v>2801</v>
      </c>
      <c r="D202" s="55">
        <v>551.04</v>
      </c>
      <c r="E202" s="56">
        <v>2761</v>
      </c>
      <c r="F202" s="57">
        <v>532.27499999999998</v>
      </c>
    </row>
    <row r="203" spans="1:6" x14ac:dyDescent="0.25">
      <c r="A203" s="54" t="s">
        <v>194</v>
      </c>
      <c r="B203" s="55">
        <v>3316.24</v>
      </c>
      <c r="C203" s="56">
        <v>5489</v>
      </c>
      <c r="D203" s="55">
        <v>3099.05</v>
      </c>
      <c r="E203" s="56">
        <v>5452</v>
      </c>
      <c r="F203" s="57">
        <v>3207.645</v>
      </c>
    </row>
    <row r="204" spans="1:6" x14ac:dyDescent="0.25">
      <c r="A204" s="54" t="s">
        <v>195</v>
      </c>
      <c r="B204" s="55">
        <v>842.02</v>
      </c>
      <c r="C204" s="56">
        <v>4308</v>
      </c>
      <c r="D204" s="55">
        <v>770.89</v>
      </c>
      <c r="E204" s="56">
        <v>4285</v>
      </c>
      <c r="F204" s="57">
        <v>806.45500000000004</v>
      </c>
    </row>
    <row r="205" spans="1:6" x14ac:dyDescent="0.25">
      <c r="A205" s="54" t="s">
        <v>196</v>
      </c>
      <c r="B205" s="55">
        <v>216.23</v>
      </c>
      <c r="C205" s="56">
        <v>2304</v>
      </c>
      <c r="D205" s="55">
        <v>147.77000000000001</v>
      </c>
      <c r="E205" s="56">
        <v>2377</v>
      </c>
      <c r="F205" s="57">
        <v>182</v>
      </c>
    </row>
    <row r="206" spans="1:6" x14ac:dyDescent="0.25">
      <c r="A206" s="54" t="s">
        <v>197</v>
      </c>
      <c r="B206" s="55">
        <v>1006.28</v>
      </c>
      <c r="C206" s="56">
        <v>3385</v>
      </c>
      <c r="D206" s="55">
        <v>898.63</v>
      </c>
      <c r="E206" s="56">
        <v>3451</v>
      </c>
      <c r="F206" s="57">
        <v>952.45500000000004</v>
      </c>
    </row>
    <row r="207" spans="1:6" x14ac:dyDescent="0.25">
      <c r="A207" s="54" t="s">
        <v>198</v>
      </c>
      <c r="B207" s="55">
        <v>75.05</v>
      </c>
      <c r="C207" s="56">
        <v>3357</v>
      </c>
      <c r="D207" s="55">
        <v>52.87</v>
      </c>
      <c r="E207" s="56">
        <v>3394</v>
      </c>
      <c r="F207" s="57">
        <v>63.96</v>
      </c>
    </row>
    <row r="208" spans="1:6" x14ac:dyDescent="0.25">
      <c r="A208" s="54" t="s">
        <v>199</v>
      </c>
      <c r="B208" s="55">
        <v>333.72</v>
      </c>
      <c r="C208" s="56">
        <v>1717</v>
      </c>
      <c r="D208" s="55">
        <v>422.25</v>
      </c>
      <c r="E208" s="56">
        <v>1695</v>
      </c>
      <c r="F208" s="57">
        <v>377.98500000000001</v>
      </c>
    </row>
    <row r="209" spans="1:6" x14ac:dyDescent="0.25">
      <c r="A209" s="54" t="s">
        <v>200</v>
      </c>
      <c r="B209" s="55">
        <v>748.11</v>
      </c>
      <c r="C209" s="56">
        <v>2843</v>
      </c>
      <c r="D209" s="55">
        <v>670.75</v>
      </c>
      <c r="E209" s="56">
        <v>2881</v>
      </c>
      <c r="F209" s="57">
        <v>709.43</v>
      </c>
    </row>
    <row r="210" spans="1:6" x14ac:dyDescent="0.25">
      <c r="A210" s="54" t="s">
        <v>201</v>
      </c>
      <c r="B210" s="55">
        <v>2340.5100000000002</v>
      </c>
      <c r="C210" s="56">
        <v>3105</v>
      </c>
      <c r="D210" s="55">
        <v>2506.58</v>
      </c>
      <c r="E210" s="56">
        <v>3099</v>
      </c>
      <c r="F210" s="57">
        <v>2423.5450000000001</v>
      </c>
    </row>
    <row r="211" spans="1:6" x14ac:dyDescent="0.25">
      <c r="A211" s="54" t="s">
        <v>202</v>
      </c>
      <c r="B211" s="55">
        <v>872.42</v>
      </c>
      <c r="C211" s="56">
        <v>2733</v>
      </c>
      <c r="D211" s="55">
        <v>813.2</v>
      </c>
      <c r="E211" s="56">
        <v>2671</v>
      </c>
      <c r="F211" s="57">
        <v>842.81</v>
      </c>
    </row>
    <row r="212" spans="1:6" x14ac:dyDescent="0.25">
      <c r="A212" s="54" t="s">
        <v>203</v>
      </c>
      <c r="B212" s="55">
        <v>1093.69</v>
      </c>
      <c r="C212" s="56">
        <v>2915</v>
      </c>
      <c r="D212" s="55">
        <v>1033.7</v>
      </c>
      <c r="E212" s="56">
        <v>2834</v>
      </c>
      <c r="F212" s="57">
        <v>1063.6949999999999</v>
      </c>
    </row>
    <row r="213" spans="1:6" x14ac:dyDescent="0.25">
      <c r="A213" s="54" t="s">
        <v>204</v>
      </c>
      <c r="B213" s="55">
        <v>222.99</v>
      </c>
      <c r="C213" s="56">
        <v>1471</v>
      </c>
      <c r="D213" s="55">
        <v>236.61</v>
      </c>
      <c r="E213" s="56">
        <v>1485</v>
      </c>
      <c r="F213" s="57">
        <v>229.8</v>
      </c>
    </row>
    <row r="214" spans="1:6" x14ac:dyDescent="0.25">
      <c r="A214" s="54" t="s">
        <v>205</v>
      </c>
      <c r="B214" s="55">
        <v>329.72</v>
      </c>
      <c r="C214" s="56">
        <v>1878</v>
      </c>
      <c r="D214" s="55">
        <v>244.07</v>
      </c>
      <c r="E214" s="56">
        <v>1901</v>
      </c>
      <c r="F214" s="57">
        <v>286.89499999999998</v>
      </c>
    </row>
    <row r="215" spans="1:6" x14ac:dyDescent="0.25">
      <c r="A215" s="54" t="s">
        <v>206</v>
      </c>
      <c r="B215" s="55">
        <v>362.84</v>
      </c>
      <c r="C215" s="56">
        <v>2602</v>
      </c>
      <c r="D215" s="55">
        <v>341.3</v>
      </c>
      <c r="E215" s="56">
        <v>2608</v>
      </c>
      <c r="F215" s="57">
        <v>352.07</v>
      </c>
    </row>
    <row r="216" spans="1:6" x14ac:dyDescent="0.25">
      <c r="A216" s="54" t="s">
        <v>207</v>
      </c>
      <c r="B216" s="55">
        <v>3188.14</v>
      </c>
      <c r="C216" s="56">
        <v>5258</v>
      </c>
      <c r="D216" s="55">
        <v>2914.27</v>
      </c>
      <c r="E216" s="56">
        <v>5231</v>
      </c>
      <c r="F216" s="57">
        <v>3051.2049999999999</v>
      </c>
    </row>
    <row r="217" spans="1:6" x14ac:dyDescent="0.25">
      <c r="A217" s="54" t="s">
        <v>208</v>
      </c>
      <c r="B217" s="55">
        <v>806.12</v>
      </c>
      <c r="C217" s="56">
        <v>2260</v>
      </c>
      <c r="D217" s="55">
        <v>883.48</v>
      </c>
      <c r="E217" s="56">
        <v>2214</v>
      </c>
      <c r="F217" s="57">
        <v>844.8</v>
      </c>
    </row>
    <row r="218" spans="1:6" x14ac:dyDescent="0.25">
      <c r="A218" s="54" t="s">
        <v>209</v>
      </c>
      <c r="B218" s="55">
        <v>155.16999999999999</v>
      </c>
      <c r="C218" s="56">
        <v>1056</v>
      </c>
      <c r="D218" s="55">
        <v>178.02</v>
      </c>
      <c r="E218" s="56">
        <v>1048</v>
      </c>
      <c r="F218" s="57">
        <v>166.595</v>
      </c>
    </row>
    <row r="219" spans="1:6" x14ac:dyDescent="0.25">
      <c r="A219" s="54" t="s">
        <v>210</v>
      </c>
      <c r="B219" s="55">
        <v>290.36</v>
      </c>
      <c r="C219" s="56">
        <v>1095</v>
      </c>
      <c r="D219" s="55">
        <v>324.52999999999997</v>
      </c>
      <c r="E219" s="56">
        <v>1118</v>
      </c>
      <c r="F219" s="57">
        <v>307.44499999999999</v>
      </c>
    </row>
    <row r="220" spans="1:6" x14ac:dyDescent="0.25">
      <c r="A220" s="54" t="s">
        <v>211</v>
      </c>
      <c r="B220" s="55">
        <v>793.62</v>
      </c>
      <c r="C220" s="56">
        <v>2775</v>
      </c>
      <c r="D220" s="55">
        <v>692.26</v>
      </c>
      <c r="E220" s="56">
        <v>2736</v>
      </c>
      <c r="F220" s="57">
        <v>742.94</v>
      </c>
    </row>
    <row r="221" spans="1:6" x14ac:dyDescent="0.25">
      <c r="A221" s="54" t="s">
        <v>212</v>
      </c>
      <c r="B221" s="55">
        <v>6249.6</v>
      </c>
      <c r="C221" s="56">
        <v>8504</v>
      </c>
      <c r="D221" s="55">
        <v>6418.05</v>
      </c>
      <c r="E221" s="56">
        <v>8539</v>
      </c>
      <c r="F221" s="57">
        <v>6333.8249999999998</v>
      </c>
    </row>
    <row r="222" spans="1:6" x14ac:dyDescent="0.25">
      <c r="A222" s="54" t="s">
        <v>213</v>
      </c>
      <c r="B222" s="55">
        <v>1638.34</v>
      </c>
      <c r="C222" s="56">
        <v>3224</v>
      </c>
      <c r="D222" s="55">
        <v>1776.87</v>
      </c>
      <c r="E222" s="56">
        <v>3179</v>
      </c>
      <c r="F222" s="57">
        <v>1707.605</v>
      </c>
    </row>
    <row r="223" spans="1:6" x14ac:dyDescent="0.25">
      <c r="A223" s="54" t="s">
        <v>214</v>
      </c>
      <c r="B223" s="55">
        <v>156.99</v>
      </c>
      <c r="C223" s="56">
        <v>1496</v>
      </c>
      <c r="D223" s="55">
        <v>155.76</v>
      </c>
      <c r="E223" s="56">
        <v>1503</v>
      </c>
      <c r="F223" s="57">
        <v>156.375</v>
      </c>
    </row>
    <row r="224" spans="1:6" x14ac:dyDescent="0.25">
      <c r="A224" s="54" t="s">
        <v>215</v>
      </c>
      <c r="B224" s="55">
        <v>98.51</v>
      </c>
      <c r="C224" s="56">
        <v>1036</v>
      </c>
      <c r="D224" s="55">
        <v>86.67</v>
      </c>
      <c r="E224" s="56">
        <v>1017</v>
      </c>
      <c r="F224" s="57">
        <v>92.59</v>
      </c>
    </row>
    <row r="225" spans="1:6" x14ac:dyDescent="0.25">
      <c r="A225" s="54" t="s">
        <v>216</v>
      </c>
      <c r="B225" s="55">
        <v>762.43</v>
      </c>
      <c r="C225" s="56">
        <v>5346</v>
      </c>
      <c r="D225" s="55">
        <v>699.92</v>
      </c>
      <c r="E225" s="56">
        <v>5233</v>
      </c>
      <c r="F225" s="57">
        <v>731.17499999999995</v>
      </c>
    </row>
    <row r="226" spans="1:6" x14ac:dyDescent="0.25">
      <c r="A226" s="54" t="s">
        <v>217</v>
      </c>
      <c r="B226" s="55">
        <v>1808.8</v>
      </c>
      <c r="C226" s="56">
        <v>3143</v>
      </c>
      <c r="D226" s="55">
        <v>1753.35</v>
      </c>
      <c r="E226" s="56">
        <v>3091</v>
      </c>
      <c r="F226" s="57">
        <v>1781.075</v>
      </c>
    </row>
    <row r="227" spans="1:6" x14ac:dyDescent="0.25">
      <c r="A227" s="54" t="s">
        <v>218</v>
      </c>
      <c r="B227" s="55">
        <v>883.75</v>
      </c>
      <c r="C227" s="56">
        <v>3793</v>
      </c>
      <c r="D227" s="55">
        <v>742.69</v>
      </c>
      <c r="E227" s="56">
        <v>3789</v>
      </c>
      <c r="F227" s="57">
        <v>813.22</v>
      </c>
    </row>
    <row r="228" spans="1:6" x14ac:dyDescent="0.25">
      <c r="A228" s="54" t="s">
        <v>219</v>
      </c>
      <c r="B228" s="55">
        <v>957.81</v>
      </c>
      <c r="C228" s="56">
        <v>1160</v>
      </c>
      <c r="D228" s="55">
        <v>1032.68</v>
      </c>
      <c r="E228" s="56">
        <v>1162</v>
      </c>
      <c r="F228" s="57">
        <v>995.245</v>
      </c>
    </row>
    <row r="229" spans="1:6" x14ac:dyDescent="0.25">
      <c r="A229" s="54" t="s">
        <v>220</v>
      </c>
      <c r="B229" s="55">
        <v>889.31</v>
      </c>
      <c r="C229" s="56">
        <v>6513</v>
      </c>
      <c r="D229" s="55">
        <v>1045.06</v>
      </c>
      <c r="E229" s="56">
        <v>6386</v>
      </c>
      <c r="F229" s="57">
        <v>967.18499999999995</v>
      </c>
    </row>
    <row r="230" spans="1:6" x14ac:dyDescent="0.25">
      <c r="A230" s="54" t="s">
        <v>221</v>
      </c>
      <c r="B230" s="55">
        <v>4736.87</v>
      </c>
      <c r="C230" s="56">
        <v>8439</v>
      </c>
      <c r="D230" s="55">
        <v>5066.1000000000004</v>
      </c>
      <c r="E230" s="56">
        <v>8592</v>
      </c>
      <c r="F230" s="57">
        <v>4901.4849999999997</v>
      </c>
    </row>
    <row r="231" spans="1:6" x14ac:dyDescent="0.25">
      <c r="A231" s="54" t="s">
        <v>222</v>
      </c>
      <c r="B231" s="55">
        <v>616.34</v>
      </c>
      <c r="C231" s="56">
        <v>2549</v>
      </c>
      <c r="D231" s="55">
        <v>671.79</v>
      </c>
      <c r="E231" s="56">
        <v>2503</v>
      </c>
      <c r="F231" s="57">
        <v>644.06500000000005</v>
      </c>
    </row>
    <row r="232" spans="1:6" x14ac:dyDescent="0.25">
      <c r="A232" s="54" t="s">
        <v>223</v>
      </c>
      <c r="B232" s="55">
        <v>838.76</v>
      </c>
      <c r="C232" s="56">
        <v>3784</v>
      </c>
      <c r="D232" s="55">
        <v>686.75</v>
      </c>
      <c r="E232" s="56">
        <v>3760</v>
      </c>
      <c r="F232" s="57">
        <v>762.755</v>
      </c>
    </row>
    <row r="233" spans="1:6" x14ac:dyDescent="0.25">
      <c r="A233" s="54" t="s">
        <v>224</v>
      </c>
      <c r="B233" s="55">
        <v>1479.83</v>
      </c>
      <c r="C233" s="56">
        <v>2848</v>
      </c>
      <c r="D233" s="55">
        <v>1533.73</v>
      </c>
      <c r="E233" s="56">
        <v>2808</v>
      </c>
      <c r="F233" s="57">
        <v>1506.78</v>
      </c>
    </row>
    <row r="234" spans="1:6" x14ac:dyDescent="0.25">
      <c r="A234" s="54" t="s">
        <v>225</v>
      </c>
      <c r="B234" s="55">
        <v>677.46</v>
      </c>
      <c r="C234" s="56">
        <v>2501</v>
      </c>
      <c r="D234" s="55">
        <v>686.87</v>
      </c>
      <c r="E234" s="56">
        <v>2436</v>
      </c>
      <c r="F234" s="57">
        <v>682.16499999999996</v>
      </c>
    </row>
    <row r="235" spans="1:6" x14ac:dyDescent="0.25">
      <c r="A235" s="54" t="s">
        <v>226</v>
      </c>
      <c r="B235" s="55">
        <v>113.44</v>
      </c>
      <c r="C235" s="56">
        <v>553</v>
      </c>
      <c r="D235" s="55">
        <v>180.51</v>
      </c>
      <c r="E235" s="56">
        <v>577</v>
      </c>
      <c r="F235" s="57">
        <v>146.97499999999999</v>
      </c>
    </row>
    <row r="236" spans="1:6" x14ac:dyDescent="0.25">
      <c r="A236" s="54" t="s">
        <v>227</v>
      </c>
      <c r="B236" s="55">
        <v>211.56</v>
      </c>
      <c r="C236" s="56">
        <v>1419</v>
      </c>
      <c r="D236" s="55">
        <v>224.01</v>
      </c>
      <c r="E236" s="56">
        <v>1395</v>
      </c>
      <c r="F236" s="57">
        <v>217.785</v>
      </c>
    </row>
    <row r="237" spans="1:6" x14ac:dyDescent="0.25">
      <c r="A237" s="54" t="s">
        <v>228</v>
      </c>
      <c r="B237" s="55">
        <v>2047.22</v>
      </c>
      <c r="C237" s="56">
        <v>3676</v>
      </c>
      <c r="D237" s="55">
        <v>2171.36</v>
      </c>
      <c r="E237" s="56">
        <v>3640</v>
      </c>
      <c r="F237" s="57">
        <v>2109.29</v>
      </c>
    </row>
    <row r="238" spans="1:6" x14ac:dyDescent="0.25">
      <c r="A238" s="54" t="s">
        <v>229</v>
      </c>
      <c r="B238" s="55">
        <v>941.06</v>
      </c>
      <c r="C238" s="56">
        <v>2042</v>
      </c>
      <c r="D238" s="55">
        <v>976.11</v>
      </c>
      <c r="E238" s="56">
        <v>1997</v>
      </c>
      <c r="F238" s="57">
        <v>958.58500000000004</v>
      </c>
    </row>
    <row r="239" spans="1:6" x14ac:dyDescent="0.25">
      <c r="A239" s="54" t="s">
        <v>230</v>
      </c>
      <c r="B239" s="55">
        <v>3581.84</v>
      </c>
      <c r="C239" s="56">
        <v>4990</v>
      </c>
      <c r="D239" s="55">
        <v>3885.69</v>
      </c>
      <c r="E239" s="56">
        <v>5115</v>
      </c>
      <c r="F239" s="57">
        <v>3733.7649999999999</v>
      </c>
    </row>
    <row r="240" spans="1:6" x14ac:dyDescent="0.25">
      <c r="A240" s="54" t="s">
        <v>231</v>
      </c>
      <c r="B240" s="55">
        <v>990.66</v>
      </c>
      <c r="C240" s="56">
        <v>4545</v>
      </c>
      <c r="D240" s="55">
        <v>974.72</v>
      </c>
      <c r="E240" s="56">
        <v>4514</v>
      </c>
      <c r="F240" s="57">
        <v>982.69</v>
      </c>
    </row>
    <row r="241" spans="1:6" x14ac:dyDescent="0.25">
      <c r="A241" s="54" t="s">
        <v>382</v>
      </c>
      <c r="B241" s="55">
        <v>4281.3900000000003</v>
      </c>
      <c r="C241" s="56">
        <v>5624</v>
      </c>
      <c r="D241" s="55">
        <v>4349.29</v>
      </c>
      <c r="E241" s="56">
        <v>5654</v>
      </c>
      <c r="F241" s="57">
        <v>4315.34</v>
      </c>
    </row>
    <row r="242" spans="1:6" x14ac:dyDescent="0.25">
      <c r="A242" s="54" t="s">
        <v>232</v>
      </c>
      <c r="B242" s="55">
        <v>653.07000000000005</v>
      </c>
      <c r="C242" s="56">
        <v>1552</v>
      </c>
      <c r="D242" s="55">
        <v>775.57</v>
      </c>
      <c r="E242" s="56">
        <v>1567</v>
      </c>
      <c r="F242" s="57">
        <v>714.32</v>
      </c>
    </row>
    <row r="243" spans="1:6" x14ac:dyDescent="0.25">
      <c r="A243" s="54" t="s">
        <v>233</v>
      </c>
      <c r="B243" s="55">
        <v>4515.5200000000004</v>
      </c>
      <c r="C243" s="56">
        <v>5497</v>
      </c>
      <c r="D243" s="55">
        <v>4318.5</v>
      </c>
      <c r="E243" s="56">
        <v>5440</v>
      </c>
      <c r="F243" s="57">
        <v>4417.01</v>
      </c>
    </row>
    <row r="244" spans="1:6" x14ac:dyDescent="0.25">
      <c r="A244" s="54" t="s">
        <v>234</v>
      </c>
      <c r="B244" s="55">
        <v>4976.63</v>
      </c>
      <c r="C244" s="56">
        <v>7071</v>
      </c>
      <c r="D244" s="55">
        <v>5396.74</v>
      </c>
      <c r="E244" s="56">
        <v>7052</v>
      </c>
      <c r="F244" s="57">
        <v>5186.6850000000004</v>
      </c>
    </row>
    <row r="245" spans="1:6" x14ac:dyDescent="0.25">
      <c r="A245" s="54" t="s">
        <v>235</v>
      </c>
      <c r="B245" s="55">
        <v>88485.75</v>
      </c>
      <c r="C245" s="56">
        <v>62745</v>
      </c>
      <c r="D245" s="55">
        <v>89086.61</v>
      </c>
      <c r="E245" s="56">
        <v>62216</v>
      </c>
      <c r="F245" s="57">
        <v>88786.18</v>
      </c>
    </row>
    <row r="246" spans="1:6" x14ac:dyDescent="0.25">
      <c r="A246" s="54" t="s">
        <v>236</v>
      </c>
      <c r="B246" s="55">
        <v>0</v>
      </c>
      <c r="C246" s="56">
        <v>250</v>
      </c>
      <c r="D246" s="55">
        <v>0</v>
      </c>
      <c r="E246" s="56">
        <v>246</v>
      </c>
      <c r="F246" s="57">
        <v>0</v>
      </c>
    </row>
    <row r="247" spans="1:6" x14ac:dyDescent="0.25">
      <c r="A247" s="54" t="s">
        <v>237</v>
      </c>
      <c r="B247" s="55">
        <v>1167.75</v>
      </c>
      <c r="C247" s="56">
        <v>1892</v>
      </c>
      <c r="D247" s="55">
        <v>1380.95</v>
      </c>
      <c r="E247" s="56">
        <v>1981</v>
      </c>
      <c r="F247" s="57">
        <v>1274.3499999999999</v>
      </c>
    </row>
    <row r="248" spans="1:6" x14ac:dyDescent="0.25">
      <c r="A248" s="54" t="s">
        <v>238</v>
      </c>
      <c r="B248" s="55">
        <v>896.38</v>
      </c>
      <c r="C248" s="56">
        <v>4009</v>
      </c>
      <c r="D248" s="55">
        <v>995.25</v>
      </c>
      <c r="E248" s="56">
        <v>3959</v>
      </c>
      <c r="F248" s="57">
        <v>945.81500000000005</v>
      </c>
    </row>
    <row r="249" spans="1:6" x14ac:dyDescent="0.25">
      <c r="A249" s="54" t="s">
        <v>239</v>
      </c>
      <c r="B249" s="55">
        <v>339.27</v>
      </c>
      <c r="C249" s="56">
        <v>1389</v>
      </c>
      <c r="D249" s="55">
        <v>293.57</v>
      </c>
      <c r="E249" s="56">
        <v>1390</v>
      </c>
      <c r="F249" s="57">
        <v>316.42</v>
      </c>
    </row>
    <row r="250" spans="1:6" x14ac:dyDescent="0.25">
      <c r="A250" s="54" t="s">
        <v>240</v>
      </c>
      <c r="B250" s="55">
        <v>11795.37</v>
      </c>
      <c r="C250" s="56">
        <v>8307</v>
      </c>
      <c r="D250" s="55">
        <v>11661.52</v>
      </c>
      <c r="E250" s="56">
        <v>8372</v>
      </c>
      <c r="F250" s="57">
        <v>11728.445</v>
      </c>
    </row>
    <row r="251" spans="1:6" x14ac:dyDescent="0.25">
      <c r="A251" s="54" t="s">
        <v>241</v>
      </c>
      <c r="B251" s="55">
        <v>0</v>
      </c>
      <c r="C251" s="56">
        <v>55</v>
      </c>
      <c r="D251" s="55">
        <v>0</v>
      </c>
      <c r="E251" s="56">
        <v>64</v>
      </c>
      <c r="F251" s="57">
        <v>0</v>
      </c>
    </row>
    <row r="252" spans="1:6" x14ac:dyDescent="0.25">
      <c r="A252" s="54" t="s">
        <v>242</v>
      </c>
      <c r="B252" s="55">
        <v>909.7</v>
      </c>
      <c r="C252" s="56">
        <v>3004</v>
      </c>
      <c r="D252" s="55">
        <v>865.97</v>
      </c>
      <c r="E252" s="56">
        <v>3053</v>
      </c>
      <c r="F252" s="57">
        <v>887.83500000000004</v>
      </c>
    </row>
    <row r="253" spans="1:6" x14ac:dyDescent="0.25">
      <c r="A253" s="54" t="s">
        <v>243</v>
      </c>
      <c r="B253" s="55">
        <v>153.07</v>
      </c>
      <c r="C253" s="56">
        <v>794</v>
      </c>
      <c r="D253" s="55">
        <v>204.91</v>
      </c>
      <c r="E253" s="56">
        <v>770</v>
      </c>
      <c r="F253" s="57">
        <v>178.99</v>
      </c>
    </row>
    <row r="254" spans="1:6" x14ac:dyDescent="0.25">
      <c r="A254" s="54" t="s">
        <v>244</v>
      </c>
      <c r="B254" s="55">
        <v>373.58</v>
      </c>
      <c r="C254" s="56">
        <v>3056</v>
      </c>
      <c r="D254" s="55">
        <v>360.24</v>
      </c>
      <c r="E254" s="56">
        <v>3015</v>
      </c>
      <c r="F254" s="57">
        <v>366.91</v>
      </c>
    </row>
    <row r="255" spans="1:6" x14ac:dyDescent="0.25">
      <c r="A255" s="54" t="s">
        <v>245</v>
      </c>
      <c r="B255" s="55">
        <v>4380.66</v>
      </c>
      <c r="C255" s="56">
        <v>7032</v>
      </c>
      <c r="D255" s="55">
        <v>4740.2299999999996</v>
      </c>
      <c r="E255" s="56">
        <v>7086</v>
      </c>
      <c r="F255" s="57">
        <v>4560.4449999999997</v>
      </c>
    </row>
    <row r="256" spans="1:6" x14ac:dyDescent="0.25">
      <c r="A256" s="54" t="s">
        <v>246</v>
      </c>
      <c r="B256" s="55">
        <v>1721.95</v>
      </c>
      <c r="C256" s="56">
        <v>2854</v>
      </c>
      <c r="D256" s="55">
        <v>1880.32</v>
      </c>
      <c r="E256" s="56">
        <v>2870</v>
      </c>
      <c r="F256" s="57">
        <v>1801.135</v>
      </c>
    </row>
    <row r="257" spans="1:6" x14ac:dyDescent="0.25">
      <c r="A257" s="54" t="s">
        <v>247</v>
      </c>
      <c r="B257" s="55">
        <v>759.37</v>
      </c>
      <c r="C257" s="56">
        <v>1591</v>
      </c>
      <c r="D257" s="55">
        <v>765.37</v>
      </c>
      <c r="E257" s="56">
        <v>1575</v>
      </c>
      <c r="F257" s="57">
        <v>762.37</v>
      </c>
    </row>
    <row r="258" spans="1:6" x14ac:dyDescent="0.25">
      <c r="A258" s="54" t="s">
        <v>248</v>
      </c>
      <c r="B258" s="55">
        <v>2608.1999999999998</v>
      </c>
      <c r="C258" s="56">
        <v>5396</v>
      </c>
      <c r="D258" s="55">
        <v>2737.29</v>
      </c>
      <c r="E258" s="56">
        <v>5425</v>
      </c>
      <c r="F258" s="57">
        <v>2672.7449999999999</v>
      </c>
    </row>
    <row r="259" spans="1:6" x14ac:dyDescent="0.25">
      <c r="A259" s="54" t="s">
        <v>249</v>
      </c>
      <c r="B259" s="55">
        <v>2419.9</v>
      </c>
      <c r="C259" s="56">
        <v>4465</v>
      </c>
      <c r="D259" s="55">
        <v>2411.5100000000002</v>
      </c>
      <c r="E259" s="56">
        <v>4502</v>
      </c>
      <c r="F259" s="57">
        <v>2415.7049999999999</v>
      </c>
    </row>
    <row r="260" spans="1:6" x14ac:dyDescent="0.25">
      <c r="A260" s="54" t="s">
        <v>250</v>
      </c>
      <c r="B260" s="55">
        <v>430.97</v>
      </c>
      <c r="C260" s="56">
        <v>1926</v>
      </c>
      <c r="D260" s="55">
        <v>394.28</v>
      </c>
      <c r="E260" s="56">
        <v>1977</v>
      </c>
      <c r="F260" s="57">
        <v>412.625</v>
      </c>
    </row>
    <row r="261" spans="1:6" x14ac:dyDescent="0.25">
      <c r="A261" s="54" t="s">
        <v>251</v>
      </c>
      <c r="B261" s="55">
        <v>127.15</v>
      </c>
      <c r="C261" s="56">
        <v>1911</v>
      </c>
      <c r="D261" s="55">
        <v>97.44</v>
      </c>
      <c r="E261" s="56">
        <v>1897</v>
      </c>
      <c r="F261" s="57">
        <v>112.295</v>
      </c>
    </row>
    <row r="262" spans="1:6" x14ac:dyDescent="0.25">
      <c r="A262" s="54" t="s">
        <v>252</v>
      </c>
      <c r="B262" s="55">
        <v>2009.71</v>
      </c>
      <c r="C262" s="56">
        <v>2823</v>
      </c>
      <c r="D262" s="55">
        <v>2050.2800000000002</v>
      </c>
      <c r="E262" s="56">
        <v>2768</v>
      </c>
      <c r="F262" s="57">
        <v>2029.9949999999999</v>
      </c>
    </row>
    <row r="263" spans="1:6" x14ac:dyDescent="0.25">
      <c r="A263" s="54" t="s">
        <v>253</v>
      </c>
      <c r="B263" s="55">
        <v>471.5</v>
      </c>
      <c r="C263" s="56">
        <v>2491</v>
      </c>
      <c r="D263" s="55">
        <v>525.64</v>
      </c>
      <c r="E263" s="56">
        <v>2488</v>
      </c>
      <c r="F263" s="57">
        <v>498.57</v>
      </c>
    </row>
    <row r="264" spans="1:6" x14ac:dyDescent="0.25">
      <c r="A264" s="54" t="s">
        <v>254</v>
      </c>
      <c r="B264" s="55">
        <v>1288.6099999999999</v>
      </c>
      <c r="C264" s="56">
        <v>2196</v>
      </c>
      <c r="D264" s="55">
        <v>1424.71</v>
      </c>
      <c r="E264" s="56">
        <v>2219</v>
      </c>
      <c r="F264" s="57">
        <v>1356.66</v>
      </c>
    </row>
    <row r="265" spans="1:6" x14ac:dyDescent="0.25">
      <c r="A265" s="54" t="s">
        <v>255</v>
      </c>
      <c r="B265" s="55">
        <v>734.33</v>
      </c>
      <c r="C265" s="56">
        <v>2007</v>
      </c>
      <c r="D265" s="55">
        <v>900.27</v>
      </c>
      <c r="E265" s="56">
        <v>2070</v>
      </c>
      <c r="F265" s="57">
        <v>817.3</v>
      </c>
    </row>
    <row r="266" spans="1:6" x14ac:dyDescent="0.25">
      <c r="A266" s="54" t="s">
        <v>256</v>
      </c>
      <c r="B266" s="55">
        <v>1669.8</v>
      </c>
      <c r="C266" s="56">
        <v>4278</v>
      </c>
      <c r="D266" s="55">
        <v>1636.15</v>
      </c>
      <c r="E266" s="56">
        <v>4249</v>
      </c>
      <c r="F266" s="57">
        <v>1652.9749999999999</v>
      </c>
    </row>
    <row r="267" spans="1:6" x14ac:dyDescent="0.25">
      <c r="A267" s="54" t="s">
        <v>383</v>
      </c>
      <c r="B267" s="55">
        <v>433.12</v>
      </c>
      <c r="C267" s="56">
        <v>1710</v>
      </c>
      <c r="D267" s="55">
        <v>442.48</v>
      </c>
      <c r="E267" s="56">
        <v>1738</v>
      </c>
      <c r="F267" s="57">
        <v>437.8</v>
      </c>
    </row>
    <row r="268" spans="1:6" x14ac:dyDescent="0.25">
      <c r="A268" s="54" t="s">
        <v>257</v>
      </c>
      <c r="B268" s="55">
        <v>1837.78</v>
      </c>
      <c r="C268" s="56">
        <v>6742</v>
      </c>
      <c r="D268" s="55">
        <v>1805.49</v>
      </c>
      <c r="E268" s="56">
        <v>6651</v>
      </c>
      <c r="F268" s="57">
        <v>1821.635</v>
      </c>
    </row>
    <row r="269" spans="1:6" x14ac:dyDescent="0.25">
      <c r="A269" s="54" t="s">
        <v>258</v>
      </c>
      <c r="B269" s="55">
        <v>2930.04</v>
      </c>
      <c r="C269" s="56">
        <v>8521</v>
      </c>
      <c r="D269" s="55">
        <v>2802.39</v>
      </c>
      <c r="E269" s="56">
        <v>8297</v>
      </c>
      <c r="F269" s="57">
        <v>2866.2150000000001</v>
      </c>
    </row>
    <row r="270" spans="1:6" x14ac:dyDescent="0.25">
      <c r="A270" s="54" t="s">
        <v>259</v>
      </c>
      <c r="B270" s="55">
        <v>3689.15</v>
      </c>
      <c r="C270" s="56">
        <v>4483</v>
      </c>
      <c r="D270" s="55">
        <v>3554.09</v>
      </c>
      <c r="E270" s="56">
        <v>4480</v>
      </c>
      <c r="F270" s="57">
        <v>3621.62</v>
      </c>
    </row>
    <row r="271" spans="1:6" x14ac:dyDescent="0.25">
      <c r="A271" s="54" t="s">
        <v>260</v>
      </c>
      <c r="B271" s="55">
        <v>64.650000000000006</v>
      </c>
      <c r="C271" s="56">
        <v>353</v>
      </c>
      <c r="D271" s="55">
        <v>3.18</v>
      </c>
      <c r="E271" s="56">
        <v>356</v>
      </c>
      <c r="F271" s="57">
        <v>33.914999999999999</v>
      </c>
    </row>
    <row r="272" spans="1:6" x14ac:dyDescent="0.25">
      <c r="A272" s="54" t="s">
        <v>261</v>
      </c>
      <c r="B272" s="55">
        <v>467.95</v>
      </c>
      <c r="C272" s="56">
        <v>1080</v>
      </c>
      <c r="D272" s="55">
        <v>497.02</v>
      </c>
      <c r="E272" s="56">
        <v>1119</v>
      </c>
      <c r="F272" s="57">
        <v>482.48500000000001</v>
      </c>
    </row>
    <row r="273" spans="1:6" x14ac:dyDescent="0.25">
      <c r="A273" s="54" t="s">
        <v>262</v>
      </c>
      <c r="B273" s="55">
        <v>525.55999999999995</v>
      </c>
      <c r="C273" s="56">
        <v>3624</v>
      </c>
      <c r="D273" s="55">
        <v>416.84</v>
      </c>
      <c r="E273" s="56">
        <v>3574</v>
      </c>
      <c r="F273" s="57">
        <v>471.2</v>
      </c>
    </row>
    <row r="274" spans="1:6" x14ac:dyDescent="0.25">
      <c r="A274" s="54" t="s">
        <v>263</v>
      </c>
      <c r="B274" s="55">
        <v>1696.7</v>
      </c>
      <c r="C274" s="56">
        <v>3025</v>
      </c>
      <c r="D274" s="55">
        <v>1744.91</v>
      </c>
      <c r="E274" s="56">
        <v>3062</v>
      </c>
      <c r="F274" s="57">
        <v>1720.8050000000001</v>
      </c>
    </row>
    <row r="275" spans="1:6" x14ac:dyDescent="0.25">
      <c r="A275" s="54" t="s">
        <v>264</v>
      </c>
      <c r="B275" s="55">
        <v>3674.01</v>
      </c>
      <c r="C275" s="56">
        <v>3780</v>
      </c>
      <c r="D275" s="55">
        <v>3729.65</v>
      </c>
      <c r="E275" s="56">
        <v>3786</v>
      </c>
      <c r="F275" s="57">
        <v>3701.83</v>
      </c>
    </row>
    <row r="276" spans="1:6" x14ac:dyDescent="0.25">
      <c r="A276" s="54" t="s">
        <v>265</v>
      </c>
      <c r="B276" s="55">
        <v>16241.78</v>
      </c>
      <c r="C276" s="56">
        <v>19459</v>
      </c>
      <c r="D276" s="55">
        <v>16262.95</v>
      </c>
      <c r="E276" s="56">
        <v>19385</v>
      </c>
      <c r="F276" s="57">
        <v>16252.365</v>
      </c>
    </row>
    <row r="277" spans="1:6" x14ac:dyDescent="0.25">
      <c r="A277" s="54" t="s">
        <v>266</v>
      </c>
      <c r="B277" s="55">
        <v>0</v>
      </c>
      <c r="C277" s="56">
        <v>2166</v>
      </c>
      <c r="D277" s="55">
        <v>0</v>
      </c>
      <c r="E277" s="56">
        <v>2174</v>
      </c>
      <c r="F277" s="57">
        <v>0</v>
      </c>
    </row>
    <row r="278" spans="1:6" x14ac:dyDescent="0.25">
      <c r="A278" s="54" t="s">
        <v>267</v>
      </c>
      <c r="B278" s="55">
        <v>1543.78</v>
      </c>
      <c r="C278" s="56">
        <v>3468</v>
      </c>
      <c r="D278" s="55">
        <v>1452.9</v>
      </c>
      <c r="E278" s="56">
        <v>3435</v>
      </c>
      <c r="F278" s="57">
        <v>1498.34</v>
      </c>
    </row>
    <row r="279" spans="1:6" x14ac:dyDescent="0.25">
      <c r="A279" s="54" t="s">
        <v>268</v>
      </c>
      <c r="B279" s="55">
        <v>0</v>
      </c>
      <c r="C279" s="56">
        <v>4050</v>
      </c>
      <c r="D279" s="55">
        <v>0</v>
      </c>
      <c r="E279" s="56">
        <v>4088</v>
      </c>
      <c r="F279" s="57">
        <v>0</v>
      </c>
    </row>
    <row r="280" spans="1:6" x14ac:dyDescent="0.25">
      <c r="A280" s="54" t="s">
        <v>269</v>
      </c>
      <c r="B280" s="55">
        <v>1766.53</v>
      </c>
      <c r="C280" s="56">
        <v>3206</v>
      </c>
      <c r="D280" s="55">
        <v>1824.81</v>
      </c>
      <c r="E280" s="56">
        <v>3297</v>
      </c>
      <c r="F280" s="57">
        <v>1795.67</v>
      </c>
    </row>
    <row r="281" spans="1:6" x14ac:dyDescent="0.25">
      <c r="A281" s="54" t="s">
        <v>270</v>
      </c>
      <c r="B281" s="55">
        <v>147.85</v>
      </c>
      <c r="C281" s="56">
        <v>1349</v>
      </c>
      <c r="D281" s="55">
        <v>186.62</v>
      </c>
      <c r="E281" s="56">
        <v>1293</v>
      </c>
      <c r="F281" s="57">
        <v>167.23500000000001</v>
      </c>
    </row>
    <row r="282" spans="1:6" x14ac:dyDescent="0.25">
      <c r="A282" s="54" t="s">
        <v>271</v>
      </c>
      <c r="B282" s="55">
        <v>1284.3800000000001</v>
      </c>
      <c r="C282" s="56">
        <v>3221</v>
      </c>
      <c r="D282" s="55">
        <v>1294.33</v>
      </c>
      <c r="E282" s="56">
        <v>3274</v>
      </c>
      <c r="F282" s="57">
        <v>1289.355</v>
      </c>
    </row>
    <row r="283" spans="1:6" x14ac:dyDescent="0.25">
      <c r="A283" s="54" t="s">
        <v>272</v>
      </c>
      <c r="B283" s="55">
        <v>1908.63</v>
      </c>
      <c r="C283" s="56">
        <v>3684</v>
      </c>
      <c r="D283" s="55">
        <v>1790.52</v>
      </c>
      <c r="E283" s="56">
        <v>3705</v>
      </c>
      <c r="F283" s="57">
        <v>1849.575</v>
      </c>
    </row>
    <row r="284" spans="1:6" x14ac:dyDescent="0.25">
      <c r="A284" s="54" t="s">
        <v>273</v>
      </c>
      <c r="B284" s="55">
        <v>22588.21</v>
      </c>
      <c r="C284" s="56">
        <v>36751</v>
      </c>
      <c r="D284" s="55">
        <v>21608.11</v>
      </c>
      <c r="E284" s="56">
        <v>37000</v>
      </c>
      <c r="F284" s="57">
        <v>22098.16</v>
      </c>
    </row>
    <row r="285" spans="1:6" x14ac:dyDescent="0.25">
      <c r="A285" s="54" t="s">
        <v>274</v>
      </c>
      <c r="B285" s="55">
        <v>1066.43</v>
      </c>
      <c r="C285" s="56">
        <v>5146</v>
      </c>
      <c r="D285" s="55">
        <v>808.67</v>
      </c>
      <c r="E285" s="56">
        <v>5109</v>
      </c>
      <c r="F285" s="57">
        <v>937.55</v>
      </c>
    </row>
    <row r="286" spans="1:6" x14ac:dyDescent="0.25">
      <c r="A286" s="54" t="s">
        <v>275</v>
      </c>
      <c r="B286" s="55">
        <v>319.06</v>
      </c>
      <c r="C286" s="56">
        <v>553</v>
      </c>
      <c r="D286" s="55">
        <v>385.83</v>
      </c>
      <c r="E286" s="56">
        <v>539</v>
      </c>
      <c r="F286" s="57">
        <v>352.44499999999999</v>
      </c>
    </row>
    <row r="287" spans="1:6" x14ac:dyDescent="0.25">
      <c r="A287" s="54" t="s">
        <v>276</v>
      </c>
      <c r="B287" s="55">
        <v>453.52</v>
      </c>
      <c r="C287" s="56">
        <v>969</v>
      </c>
      <c r="D287" s="55">
        <v>460.85</v>
      </c>
      <c r="E287" s="56">
        <v>979</v>
      </c>
      <c r="F287" s="57">
        <v>457.185</v>
      </c>
    </row>
    <row r="288" spans="1:6" x14ac:dyDescent="0.25">
      <c r="A288" s="54" t="s">
        <v>277</v>
      </c>
      <c r="B288" s="55">
        <v>594.89</v>
      </c>
      <c r="C288" s="56">
        <v>2597</v>
      </c>
      <c r="D288" s="55">
        <v>623.78</v>
      </c>
      <c r="E288" s="56">
        <v>2644</v>
      </c>
      <c r="F288" s="57">
        <v>609.33500000000004</v>
      </c>
    </row>
    <row r="289" spans="1:6" x14ac:dyDescent="0.25">
      <c r="A289" s="54" t="s">
        <v>278</v>
      </c>
      <c r="B289" s="55">
        <v>1862.81</v>
      </c>
      <c r="C289" s="56">
        <v>2327</v>
      </c>
      <c r="D289" s="55">
        <v>1944.39</v>
      </c>
      <c r="E289" s="56">
        <v>2333</v>
      </c>
      <c r="F289" s="57">
        <v>1903.6</v>
      </c>
    </row>
    <row r="290" spans="1:6" x14ac:dyDescent="0.25">
      <c r="A290" s="54" t="s">
        <v>279</v>
      </c>
      <c r="B290" s="55">
        <v>3273.88</v>
      </c>
      <c r="C290" s="56">
        <v>7928</v>
      </c>
      <c r="D290" s="55">
        <v>3471.43</v>
      </c>
      <c r="E290" s="56">
        <v>8066</v>
      </c>
      <c r="F290" s="57">
        <v>3372.6550000000002</v>
      </c>
    </row>
    <row r="291" spans="1:6" x14ac:dyDescent="0.25">
      <c r="A291" s="54" t="s">
        <v>280</v>
      </c>
      <c r="B291" s="55">
        <v>280.24</v>
      </c>
      <c r="C291" s="56">
        <v>2053</v>
      </c>
      <c r="D291" s="55">
        <v>98.79</v>
      </c>
      <c r="E291" s="56">
        <v>2039</v>
      </c>
      <c r="F291" s="57">
        <v>189.51499999999999</v>
      </c>
    </row>
    <row r="292" spans="1:6" x14ac:dyDescent="0.25">
      <c r="A292" s="54" t="s">
        <v>281</v>
      </c>
      <c r="B292" s="55">
        <v>801.06</v>
      </c>
      <c r="C292" s="56">
        <v>4135</v>
      </c>
      <c r="D292" s="55">
        <v>730.68</v>
      </c>
      <c r="E292" s="56">
        <v>4216</v>
      </c>
      <c r="F292" s="57">
        <v>765.87</v>
      </c>
    </row>
    <row r="293" spans="1:6" x14ac:dyDescent="0.25">
      <c r="A293" s="54" t="s">
        <v>282</v>
      </c>
      <c r="B293" s="55">
        <v>3875.44</v>
      </c>
      <c r="C293" s="56">
        <v>6150</v>
      </c>
      <c r="D293" s="55">
        <v>3858.37</v>
      </c>
      <c r="E293" s="56">
        <v>6209</v>
      </c>
      <c r="F293" s="57">
        <v>3866.9050000000002</v>
      </c>
    </row>
    <row r="294" spans="1:6" x14ac:dyDescent="0.25">
      <c r="A294" s="54" t="s">
        <v>283</v>
      </c>
      <c r="B294" s="55">
        <v>7589.33</v>
      </c>
      <c r="C294" s="56">
        <v>8747</v>
      </c>
      <c r="D294" s="55">
        <v>7275.58</v>
      </c>
      <c r="E294" s="56">
        <v>8741</v>
      </c>
      <c r="F294" s="57">
        <v>7432.4549999999999</v>
      </c>
    </row>
    <row r="295" spans="1:6" x14ac:dyDescent="0.25">
      <c r="A295" s="54" t="s">
        <v>284</v>
      </c>
      <c r="B295" s="55">
        <v>1586.02</v>
      </c>
      <c r="C295" s="56">
        <v>3769</v>
      </c>
      <c r="D295" s="55">
        <v>1664.2</v>
      </c>
      <c r="E295" s="56">
        <v>3781</v>
      </c>
      <c r="F295" s="57">
        <v>1625.11</v>
      </c>
    </row>
    <row r="296" spans="1:6" x14ac:dyDescent="0.25">
      <c r="A296" s="54" t="s">
        <v>285</v>
      </c>
      <c r="B296" s="55">
        <v>3377.78</v>
      </c>
      <c r="C296" s="56">
        <v>6712</v>
      </c>
      <c r="D296" s="55">
        <v>3164.32</v>
      </c>
      <c r="E296" s="56">
        <v>6933</v>
      </c>
      <c r="F296" s="57">
        <v>3271.05</v>
      </c>
    </row>
    <row r="297" spans="1:6" x14ac:dyDescent="0.25">
      <c r="A297" s="54" t="s">
        <v>286</v>
      </c>
      <c r="B297" s="55">
        <v>9097</v>
      </c>
      <c r="C297" s="56">
        <v>7484</v>
      </c>
      <c r="D297" s="55">
        <v>9391.9599999999991</v>
      </c>
      <c r="E297" s="56">
        <v>7646</v>
      </c>
      <c r="F297" s="57">
        <v>9244.48</v>
      </c>
    </row>
    <row r="298" spans="1:6" x14ac:dyDescent="0.25">
      <c r="A298" s="54" t="s">
        <v>287</v>
      </c>
      <c r="B298" s="55">
        <v>3.45</v>
      </c>
      <c r="C298" s="56">
        <v>61</v>
      </c>
      <c r="D298" s="55">
        <v>4.32</v>
      </c>
      <c r="E298" s="56">
        <v>59</v>
      </c>
      <c r="F298" s="57">
        <v>3.8849999999999998</v>
      </c>
    </row>
    <row r="299" spans="1:6" x14ac:dyDescent="0.25">
      <c r="A299" s="54" t="s">
        <v>288</v>
      </c>
      <c r="B299" s="55">
        <v>2590.7800000000002</v>
      </c>
      <c r="C299" s="56">
        <v>3796</v>
      </c>
      <c r="D299" s="55">
        <v>2666.3</v>
      </c>
      <c r="E299" s="56">
        <v>3759</v>
      </c>
      <c r="F299" s="57">
        <v>2628.54</v>
      </c>
    </row>
    <row r="300" spans="1:6" x14ac:dyDescent="0.25">
      <c r="A300" s="54" t="s">
        <v>289</v>
      </c>
      <c r="B300" s="55">
        <v>143.37</v>
      </c>
      <c r="C300" s="56">
        <v>1132</v>
      </c>
      <c r="D300" s="55">
        <v>194.37</v>
      </c>
      <c r="E300" s="56">
        <v>1131</v>
      </c>
      <c r="F300" s="57">
        <v>168.87</v>
      </c>
    </row>
    <row r="301" spans="1:6" x14ac:dyDescent="0.25">
      <c r="A301" s="54" t="s">
        <v>373</v>
      </c>
      <c r="B301" s="55">
        <v>3662.32</v>
      </c>
      <c r="C301" s="56">
        <v>6580</v>
      </c>
      <c r="D301" s="55">
        <v>3773.48</v>
      </c>
      <c r="E301" s="56">
        <v>6669</v>
      </c>
      <c r="F301" s="57">
        <v>3717.9</v>
      </c>
    </row>
    <row r="302" spans="1:6" x14ac:dyDescent="0.25">
      <c r="A302" s="54" t="s">
        <v>290</v>
      </c>
      <c r="B302" s="55">
        <v>556.6</v>
      </c>
      <c r="C302" s="56">
        <v>2749</v>
      </c>
      <c r="D302" s="55">
        <v>551.99</v>
      </c>
      <c r="E302" s="56">
        <v>2708</v>
      </c>
      <c r="F302" s="57">
        <v>554.29499999999996</v>
      </c>
    </row>
    <row r="303" spans="1:6" x14ac:dyDescent="0.25">
      <c r="A303" s="54" t="s">
        <v>291</v>
      </c>
      <c r="B303" s="55">
        <v>185.7</v>
      </c>
      <c r="C303" s="56">
        <v>2785</v>
      </c>
      <c r="D303" s="55">
        <v>167.69</v>
      </c>
      <c r="E303" s="56">
        <v>2808</v>
      </c>
      <c r="F303" s="57">
        <v>176.69499999999999</v>
      </c>
    </row>
    <row r="304" spans="1:6" x14ac:dyDescent="0.25">
      <c r="A304" s="54" t="s">
        <v>292</v>
      </c>
      <c r="B304" s="55">
        <v>182.02</v>
      </c>
      <c r="C304" s="56">
        <v>3545</v>
      </c>
      <c r="D304" s="55">
        <v>173.71</v>
      </c>
      <c r="E304" s="56">
        <v>3551</v>
      </c>
      <c r="F304" s="57">
        <v>177.86500000000001</v>
      </c>
    </row>
    <row r="305" spans="1:6" x14ac:dyDescent="0.25">
      <c r="A305" s="54" t="s">
        <v>293</v>
      </c>
      <c r="B305" s="55">
        <v>1909.07</v>
      </c>
      <c r="C305" s="56">
        <v>4345</v>
      </c>
      <c r="D305" s="55">
        <v>1926.93</v>
      </c>
      <c r="E305" s="56">
        <v>4318</v>
      </c>
      <c r="F305" s="57">
        <v>1918</v>
      </c>
    </row>
    <row r="306" spans="1:6" x14ac:dyDescent="0.25">
      <c r="A306" s="54" t="s">
        <v>294</v>
      </c>
      <c r="B306" s="55">
        <v>0</v>
      </c>
      <c r="C306" s="56">
        <v>1823</v>
      </c>
      <c r="D306" s="55">
        <v>22.15</v>
      </c>
      <c r="E306" s="56">
        <v>1821</v>
      </c>
      <c r="F306" s="57">
        <v>11.074999999999999</v>
      </c>
    </row>
    <row r="307" spans="1:6" x14ac:dyDescent="0.25">
      <c r="A307" s="54" t="s">
        <v>295</v>
      </c>
      <c r="B307" s="55">
        <v>2429.64</v>
      </c>
      <c r="C307" s="56">
        <v>4592</v>
      </c>
      <c r="D307" s="55">
        <v>2339.92</v>
      </c>
      <c r="E307" s="56">
        <v>4568</v>
      </c>
      <c r="F307" s="57">
        <v>2384.7800000000002</v>
      </c>
    </row>
    <row r="308" spans="1:6" x14ac:dyDescent="0.25">
      <c r="A308" s="54" t="s">
        <v>296</v>
      </c>
      <c r="B308" s="55">
        <v>1437.39</v>
      </c>
      <c r="C308" s="56">
        <v>3597</v>
      </c>
      <c r="D308" s="55">
        <v>1371.61</v>
      </c>
      <c r="E308" s="56">
        <v>3822</v>
      </c>
      <c r="F308" s="57">
        <v>1404.5</v>
      </c>
    </row>
    <row r="309" spans="1:6" x14ac:dyDescent="0.25">
      <c r="A309" s="54" t="s">
        <v>297</v>
      </c>
      <c r="B309" s="55">
        <v>1277.92</v>
      </c>
      <c r="C309" s="56">
        <v>3048</v>
      </c>
      <c r="D309" s="55">
        <v>1284.3900000000001</v>
      </c>
      <c r="E309" s="56">
        <v>3075</v>
      </c>
      <c r="F309" s="57">
        <v>1281.155</v>
      </c>
    </row>
    <row r="310" spans="1:6" x14ac:dyDescent="0.25">
      <c r="A310" s="54" t="s">
        <v>298</v>
      </c>
      <c r="B310" s="55">
        <v>688.21</v>
      </c>
      <c r="C310" s="56">
        <v>2498</v>
      </c>
      <c r="D310" s="55">
        <v>588.74</v>
      </c>
      <c r="E310" s="56">
        <v>2422</v>
      </c>
      <c r="F310" s="57">
        <v>638.47500000000002</v>
      </c>
    </row>
    <row r="311" spans="1:6" x14ac:dyDescent="0.25">
      <c r="A311" s="54" t="s">
        <v>299</v>
      </c>
      <c r="B311" s="55">
        <v>181.86</v>
      </c>
      <c r="C311" s="56">
        <v>1669</v>
      </c>
      <c r="D311" s="55">
        <v>146.02000000000001</v>
      </c>
      <c r="E311" s="56">
        <v>1670</v>
      </c>
      <c r="F311" s="57">
        <v>163.94</v>
      </c>
    </row>
    <row r="312" spans="1:6" x14ac:dyDescent="0.25">
      <c r="A312" s="54" t="s">
        <v>300</v>
      </c>
      <c r="B312" s="55">
        <v>2126.59</v>
      </c>
      <c r="C312" s="56">
        <v>4352</v>
      </c>
      <c r="D312" s="55">
        <v>2037.24</v>
      </c>
      <c r="E312" s="56">
        <v>4360</v>
      </c>
      <c r="F312" s="57">
        <v>2081.915</v>
      </c>
    </row>
    <row r="313" spans="1:6" x14ac:dyDescent="0.25">
      <c r="A313" s="54" t="s">
        <v>301</v>
      </c>
      <c r="B313" s="55">
        <v>1761.76</v>
      </c>
      <c r="C313" s="56">
        <v>5346</v>
      </c>
      <c r="D313" s="55">
        <v>1772.46</v>
      </c>
      <c r="E313" s="56">
        <v>5311</v>
      </c>
      <c r="F313" s="57">
        <v>1767.11</v>
      </c>
    </row>
    <row r="314" spans="1:6" x14ac:dyDescent="0.25">
      <c r="A314" s="54" t="s">
        <v>302</v>
      </c>
      <c r="B314" s="55">
        <v>374.94</v>
      </c>
      <c r="C314" s="56">
        <v>1709</v>
      </c>
      <c r="D314" s="55">
        <v>431.07</v>
      </c>
      <c r="E314" s="56">
        <v>1764</v>
      </c>
      <c r="F314" s="57">
        <v>403.005</v>
      </c>
    </row>
    <row r="315" spans="1:6" x14ac:dyDescent="0.25">
      <c r="A315" s="54" t="s">
        <v>303</v>
      </c>
      <c r="B315" s="55">
        <v>895.81</v>
      </c>
      <c r="C315" s="56">
        <v>6649</v>
      </c>
      <c r="D315" s="55">
        <v>698.72</v>
      </c>
      <c r="E315" s="56">
        <v>6533</v>
      </c>
      <c r="F315" s="57">
        <v>797.26499999999999</v>
      </c>
    </row>
    <row r="316" spans="1:6" x14ac:dyDescent="0.25">
      <c r="A316" s="54" t="s">
        <v>304</v>
      </c>
      <c r="B316" s="55">
        <v>140.06</v>
      </c>
      <c r="C316" s="56">
        <v>1520</v>
      </c>
      <c r="D316" s="55">
        <v>192.56</v>
      </c>
      <c r="E316" s="56">
        <v>1545</v>
      </c>
      <c r="F316" s="57">
        <v>166.31</v>
      </c>
    </row>
    <row r="317" spans="1:6" x14ac:dyDescent="0.25">
      <c r="A317" s="54" t="s">
        <v>305</v>
      </c>
      <c r="B317" s="55">
        <v>896.59</v>
      </c>
      <c r="C317" s="56">
        <v>1403</v>
      </c>
      <c r="D317" s="55">
        <v>912.77</v>
      </c>
      <c r="E317" s="56">
        <v>1454</v>
      </c>
      <c r="F317" s="57">
        <v>904.68</v>
      </c>
    </row>
    <row r="318" spans="1:6" x14ac:dyDescent="0.25">
      <c r="A318" s="54" t="s">
        <v>306</v>
      </c>
      <c r="B318" s="55">
        <v>1567.74</v>
      </c>
      <c r="C318" s="56">
        <v>2081</v>
      </c>
      <c r="D318" s="55">
        <v>1300.1600000000001</v>
      </c>
      <c r="E318" s="56">
        <v>2041</v>
      </c>
      <c r="F318" s="57">
        <v>1433.95</v>
      </c>
    </row>
    <row r="319" spans="1:6" x14ac:dyDescent="0.25">
      <c r="A319" s="54" t="s">
        <v>307</v>
      </c>
      <c r="B319" s="55">
        <v>4071.07</v>
      </c>
      <c r="C319" s="56">
        <v>12363</v>
      </c>
      <c r="D319" s="55">
        <v>4357.33</v>
      </c>
      <c r="E319" s="56">
        <v>12446</v>
      </c>
      <c r="F319" s="57">
        <v>4214.2</v>
      </c>
    </row>
    <row r="320" spans="1:6" x14ac:dyDescent="0.25">
      <c r="A320" s="54" t="s">
        <v>308</v>
      </c>
      <c r="B320" s="55">
        <v>787.69</v>
      </c>
      <c r="C320" s="56">
        <v>2342</v>
      </c>
      <c r="D320" s="55">
        <v>799.37</v>
      </c>
      <c r="E320" s="56">
        <v>2374</v>
      </c>
      <c r="F320" s="57">
        <v>793.53</v>
      </c>
    </row>
    <row r="321" spans="1:6" x14ac:dyDescent="0.25">
      <c r="A321" s="54" t="s">
        <v>309</v>
      </c>
      <c r="B321" s="55">
        <v>117.38</v>
      </c>
      <c r="C321" s="56">
        <v>2641</v>
      </c>
      <c r="D321" s="55">
        <v>4.4400000000000004</v>
      </c>
      <c r="E321" s="56">
        <v>2633</v>
      </c>
      <c r="F321" s="57">
        <v>60.91</v>
      </c>
    </row>
    <row r="322" spans="1:6" x14ac:dyDescent="0.25">
      <c r="A322" s="54" t="s">
        <v>310</v>
      </c>
      <c r="B322" s="55">
        <v>902.41</v>
      </c>
      <c r="C322" s="56">
        <v>3589</v>
      </c>
      <c r="D322" s="55">
        <v>962.05</v>
      </c>
      <c r="E322" s="56">
        <v>3571</v>
      </c>
      <c r="F322" s="57">
        <v>932.23</v>
      </c>
    </row>
    <row r="323" spans="1:6" x14ac:dyDescent="0.25">
      <c r="A323" s="54" t="s">
        <v>311</v>
      </c>
      <c r="B323" s="55">
        <v>465.08</v>
      </c>
      <c r="C323" s="56">
        <v>2343</v>
      </c>
      <c r="D323" s="55">
        <v>360.59</v>
      </c>
      <c r="E323" s="56">
        <v>2261</v>
      </c>
      <c r="F323" s="57">
        <v>412.83499999999998</v>
      </c>
    </row>
    <row r="324" spans="1:6" x14ac:dyDescent="0.25">
      <c r="A324" s="54" t="s">
        <v>312</v>
      </c>
      <c r="B324" s="55">
        <v>684.08</v>
      </c>
      <c r="C324" s="56">
        <v>2427</v>
      </c>
      <c r="D324" s="55">
        <v>709.42</v>
      </c>
      <c r="E324" s="56">
        <v>2377</v>
      </c>
      <c r="F324" s="57">
        <v>696.75</v>
      </c>
    </row>
    <row r="325" spans="1:6" x14ac:dyDescent="0.25">
      <c r="A325" s="54" t="s">
        <v>313</v>
      </c>
      <c r="B325" s="55">
        <v>1796.65</v>
      </c>
      <c r="C325" s="56">
        <v>2513</v>
      </c>
      <c r="D325" s="55">
        <v>1512.32</v>
      </c>
      <c r="E325" s="56">
        <v>2514</v>
      </c>
      <c r="F325" s="57">
        <v>1654.4849999999999</v>
      </c>
    </row>
    <row r="326" spans="1:6" x14ac:dyDescent="0.25">
      <c r="A326" s="54" t="s">
        <v>314</v>
      </c>
      <c r="B326" s="55">
        <v>725.79</v>
      </c>
      <c r="C326" s="56">
        <v>1642</v>
      </c>
      <c r="D326" s="55">
        <v>819.04</v>
      </c>
      <c r="E326" s="56">
        <v>1601</v>
      </c>
      <c r="F326" s="57">
        <v>772.41499999999996</v>
      </c>
    </row>
    <row r="327" spans="1:6" x14ac:dyDescent="0.25">
      <c r="A327" s="54" t="s">
        <v>315</v>
      </c>
      <c r="B327" s="55">
        <v>1073.96</v>
      </c>
      <c r="C327" s="56">
        <v>5682</v>
      </c>
      <c r="D327" s="55">
        <v>1127.79</v>
      </c>
      <c r="E327" s="56">
        <v>5626</v>
      </c>
      <c r="F327" s="57">
        <v>1100.875</v>
      </c>
    </row>
    <row r="328" spans="1:6" x14ac:dyDescent="0.25">
      <c r="A328" s="54" t="s">
        <v>316</v>
      </c>
      <c r="B328" s="55">
        <v>680.36</v>
      </c>
      <c r="C328" s="56">
        <v>1535</v>
      </c>
      <c r="D328" s="55">
        <v>772.23</v>
      </c>
      <c r="E328" s="56">
        <v>1533</v>
      </c>
      <c r="F328" s="57">
        <v>726.29499999999996</v>
      </c>
    </row>
    <row r="329" spans="1:6" x14ac:dyDescent="0.25">
      <c r="A329" s="54" t="s">
        <v>317</v>
      </c>
      <c r="B329" s="55">
        <v>341.12</v>
      </c>
      <c r="C329" s="56">
        <v>1705</v>
      </c>
      <c r="D329" s="55">
        <v>295.93</v>
      </c>
      <c r="E329" s="56">
        <v>1711</v>
      </c>
      <c r="F329" s="57">
        <v>318.52499999999998</v>
      </c>
    </row>
    <row r="330" spans="1:6" x14ac:dyDescent="0.25">
      <c r="A330" s="54" t="s">
        <v>318</v>
      </c>
      <c r="B330" s="55">
        <v>14673.32</v>
      </c>
      <c r="C330" s="56">
        <v>15694</v>
      </c>
      <c r="D330" s="55">
        <v>15225.81</v>
      </c>
      <c r="E330" s="56">
        <v>15797</v>
      </c>
      <c r="F330" s="57">
        <v>14949.565000000001</v>
      </c>
    </row>
    <row r="331" spans="1:6" x14ac:dyDescent="0.25">
      <c r="A331" s="54" t="s">
        <v>319</v>
      </c>
      <c r="B331" s="55">
        <v>1155.22</v>
      </c>
      <c r="C331" s="56">
        <v>3272</v>
      </c>
      <c r="D331" s="55">
        <v>1157.19</v>
      </c>
      <c r="E331" s="56">
        <v>3247</v>
      </c>
      <c r="F331" s="57">
        <v>1156.2049999999999</v>
      </c>
    </row>
    <row r="332" spans="1:6" x14ac:dyDescent="0.25">
      <c r="A332" s="54" t="s">
        <v>320</v>
      </c>
      <c r="B332" s="55">
        <v>589.23</v>
      </c>
      <c r="C332" s="56">
        <v>1243</v>
      </c>
      <c r="D332" s="55">
        <v>607.61</v>
      </c>
      <c r="E332" s="56">
        <v>1218</v>
      </c>
      <c r="F332" s="57">
        <v>598.41999999999996</v>
      </c>
    </row>
    <row r="333" spans="1:6" x14ac:dyDescent="0.25">
      <c r="A333" s="54" t="s">
        <v>321</v>
      </c>
      <c r="B333" s="55">
        <v>877.58</v>
      </c>
      <c r="C333" s="56">
        <v>2452</v>
      </c>
      <c r="D333" s="55">
        <v>1294.8699999999999</v>
      </c>
      <c r="E333" s="56">
        <v>2486</v>
      </c>
      <c r="F333" s="57">
        <v>1086.2249999999999</v>
      </c>
    </row>
    <row r="334" spans="1:6" x14ac:dyDescent="0.25">
      <c r="A334" s="54" t="s">
        <v>322</v>
      </c>
      <c r="B334" s="55">
        <v>2514.81</v>
      </c>
      <c r="C334" s="56">
        <v>6883</v>
      </c>
      <c r="D334" s="55">
        <v>2800.78</v>
      </c>
      <c r="E334" s="56">
        <v>6855</v>
      </c>
      <c r="F334" s="57">
        <v>2657.7950000000001</v>
      </c>
    </row>
    <row r="335" spans="1:6" x14ac:dyDescent="0.25">
      <c r="A335" s="54" t="s">
        <v>323</v>
      </c>
      <c r="B335" s="55">
        <v>1895.32</v>
      </c>
      <c r="C335" s="56">
        <v>4047</v>
      </c>
      <c r="D335" s="55">
        <v>2030.17</v>
      </c>
      <c r="E335" s="56">
        <v>4044</v>
      </c>
      <c r="F335" s="57">
        <v>1962.7449999999999</v>
      </c>
    </row>
    <row r="336" spans="1:6" x14ac:dyDescent="0.25">
      <c r="A336" s="54" t="s">
        <v>324</v>
      </c>
      <c r="B336" s="55">
        <v>9416.23</v>
      </c>
      <c r="C336" s="56">
        <v>13419</v>
      </c>
      <c r="D336" s="55">
        <v>9484.7800000000007</v>
      </c>
      <c r="E336" s="56">
        <v>13489</v>
      </c>
      <c r="F336" s="57">
        <v>9450.5049999999992</v>
      </c>
    </row>
    <row r="337" spans="1:6" x14ac:dyDescent="0.25">
      <c r="A337" s="54" t="s">
        <v>325</v>
      </c>
      <c r="B337" s="55">
        <v>156.37</v>
      </c>
      <c r="C337" s="56">
        <v>778</v>
      </c>
      <c r="D337" s="55">
        <v>140.04</v>
      </c>
      <c r="E337" s="56">
        <v>775</v>
      </c>
      <c r="F337" s="57">
        <v>148.20500000000001</v>
      </c>
    </row>
    <row r="338" spans="1:6" x14ac:dyDescent="0.25">
      <c r="A338" s="54" t="s">
        <v>326</v>
      </c>
      <c r="B338" s="55">
        <v>1386.84</v>
      </c>
      <c r="C338" s="56">
        <v>5610</v>
      </c>
      <c r="D338" s="55">
        <v>1366.23</v>
      </c>
      <c r="E338" s="56">
        <v>5761</v>
      </c>
      <c r="F338" s="57">
        <v>1376.5350000000001</v>
      </c>
    </row>
    <row r="339" spans="1:6" x14ac:dyDescent="0.25">
      <c r="A339" s="54" t="s">
        <v>327</v>
      </c>
      <c r="B339" s="55">
        <v>344.94</v>
      </c>
      <c r="C339" s="56">
        <v>1778</v>
      </c>
      <c r="D339" s="55">
        <v>295.89999999999998</v>
      </c>
      <c r="E339" s="56">
        <v>1806</v>
      </c>
      <c r="F339" s="57">
        <v>320.42</v>
      </c>
    </row>
    <row r="340" spans="1:6" x14ac:dyDescent="0.25">
      <c r="A340" s="54" t="s">
        <v>328</v>
      </c>
      <c r="B340" s="55">
        <v>2705.24</v>
      </c>
      <c r="C340" s="56">
        <v>4190</v>
      </c>
      <c r="D340" s="55">
        <v>2443.2199999999998</v>
      </c>
      <c r="E340" s="56">
        <v>4160</v>
      </c>
      <c r="F340" s="57">
        <v>2574.23</v>
      </c>
    </row>
    <row r="341" spans="1:6" x14ac:dyDescent="0.25">
      <c r="A341" s="54" t="s">
        <v>329</v>
      </c>
      <c r="B341" s="55">
        <v>812.38</v>
      </c>
      <c r="C341" s="56">
        <v>2903</v>
      </c>
      <c r="D341" s="55">
        <v>874.66</v>
      </c>
      <c r="E341" s="56">
        <v>2872</v>
      </c>
      <c r="F341" s="57">
        <v>843.52</v>
      </c>
    </row>
    <row r="342" spans="1:6" x14ac:dyDescent="0.25">
      <c r="A342" s="54" t="s">
        <v>330</v>
      </c>
      <c r="B342" s="55">
        <v>3662.43</v>
      </c>
      <c r="C342" s="56">
        <v>4297</v>
      </c>
      <c r="D342" s="55">
        <v>3503.41</v>
      </c>
      <c r="E342" s="56">
        <v>4148</v>
      </c>
      <c r="F342" s="57">
        <v>3582.92</v>
      </c>
    </row>
    <row r="343" spans="1:6" x14ac:dyDescent="0.25">
      <c r="A343" s="54" t="s">
        <v>331</v>
      </c>
      <c r="B343" s="55">
        <v>3954.58</v>
      </c>
      <c r="C343" s="56">
        <v>13845</v>
      </c>
      <c r="D343" s="55">
        <v>4356.1499999999996</v>
      </c>
      <c r="E343" s="56">
        <v>13652</v>
      </c>
      <c r="F343" s="57">
        <v>4155.3649999999998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2</vt:i4>
      </vt:variant>
    </vt:vector>
  </HeadingPairs>
  <TitlesOfParts>
    <vt:vector size="7" baseType="lpstr">
      <vt:lpstr>Tabel goab.eu</vt:lpstr>
      <vt:lpstr>Berekening 2024 def.</vt:lpstr>
      <vt:lpstr>Ascores 2024 definitief</vt:lpstr>
      <vt:lpstr>Berekening 2025 voorlopig</vt:lpstr>
      <vt:lpstr>Ascores 2025 voorlopig</vt:lpstr>
      <vt:lpstr>'Berekening 2024 def.'!Afdrukbereik</vt:lpstr>
      <vt:lpstr>'Berekening 2025 voorlopig'!Afdrukbereik</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Tirza König</dc:creator>
  <cp:lastModifiedBy>Mol, Wendy</cp:lastModifiedBy>
  <cp:lastPrinted>2018-08-09T14:48:50Z</cp:lastPrinted>
  <dcterms:created xsi:type="dcterms:W3CDTF">2009-09-04T06:54:45Z</dcterms:created>
  <dcterms:modified xsi:type="dcterms:W3CDTF">2024-09-30T09:21:17Z</dcterms:modified>
</cp:coreProperties>
</file>